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2"/>
  </bookViews>
  <sheets>
    <sheet name="S1. Selected data" sheetId="1" state="hidden" r:id="rId1"/>
    <sheet name="MFI_Access &amp; Usage" sheetId="2" state="hidden" r:id="rId2"/>
    <sheet name="Insurence_Access data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0">#REF!</definedName>
    <definedName name="Beg_Bal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0">#REF!</definedName>
    <definedName name="vDateTime">#REF!</definedName>
    <definedName name="vDiastolic" localSheetId="1">#REF!</definedName>
    <definedName name="vDiastolic" localSheetId="0">#REF!</definedName>
    <definedName name="vDiastolic">#REF!</definedName>
    <definedName name="vHeartRate" localSheetId="1">#REF!</definedName>
    <definedName name="vHeartRate" localSheetId="0">#REF!</definedName>
    <definedName name="vHeartRate">#REF!</definedName>
    <definedName name="vSystolic" localSheetId="1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<sst xmlns="http://schemas.openxmlformats.org/spreadsheetml/2006/main" count="136" uniqueCount="88">
  <si>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</si>
  <si>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</si>
  <si>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</si>
  <si>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</si>
  <si>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</si>
  <si>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</si>
  <si>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</si>
  <si>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</si>
  <si>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</si>
  <si>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</si>
  <si>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</si>
  <si>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</si>
  <si>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</si>
  <si>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</si>
  <si>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</si>
  <si>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</si>
  <si>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</si>
  <si>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</si>
  <si>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</si>
  <si>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</si>
  <si>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</si>
  <si>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</si>
  <si>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</si>
  <si>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</si>
  <si>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</si>
  <si>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</si>
  <si>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</si>
  <si>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</si>
  <si>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</si>
  <si>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</si>
  <si>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</si>
  <si>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</si>
  <si>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</si>
  <si>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</si>
  <si>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</si>
  <si>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</si>
  <si>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</si>
  <si>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</si>
  <si>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</si>
  <si>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</si>
  <si>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</si>
  <si>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</si>
  <si>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</si>
  <si>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</si>
  <si>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</si>
  <si>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</si>
  <si>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</si>
  <si>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</si>
  <si>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</si>
  <si>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</si>
  <si>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</si>
  <si>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</si>
  <si>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</si>
  <si>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</si>
  <si>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</si>
  <si>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</si>
  <si>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</si>
  <si>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</si>
  <si>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</si>
  <si>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</si>
  <si>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</si>
  <si>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</si>
  <si>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</si>
  <si>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</si>
  <si>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</si>
  <si>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</si>
  <si>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</si>
  <si>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</si>
  <si>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GENERAL INSURANCE</t>
  </si>
  <si>
    <t>NATIONAL BANK OF RWANDA</t>
  </si>
  <si>
    <t>DEPOSIT ACCOUNTS &amp; OUTSTANDING LOANS IN MFIs</t>
  </si>
  <si>
    <t>CONDUCT SUPERVISION &amp; FINANCIAL INCLUSION DEPARTMENT</t>
  </si>
  <si>
    <t>LIFE INSURANCE</t>
  </si>
  <si>
    <t>INSURANCE DATA</t>
  </si>
  <si>
    <t>TYPE</t>
  </si>
  <si>
    <t>Dec-19</t>
  </si>
  <si>
    <t xml:space="preserve">  289,672 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</si>
  <si>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</si>
  <si>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</si>
  <si>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</si>
  <si>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</si>
  <si>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</si>
  <si>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   229,978</t>
  </si>
  <si>
    <t xml:space="preserve">   600,583 </t>
  </si>
  <si>
    <t xml:space="preserve">    253,632 </t>
  </si>
  <si>
    <t>LIFE INSURANCE POLICYHOLDERS</t>
  </si>
  <si>
    <t>GENERAL INSURANCE POLICY HOLDERS</t>
  </si>
  <si>
    <t>NUMBER OF INSURANCE POLICIES IN FORCE &amp; NUMBER OF POLICY HOLDERS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</si>
</sst>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09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sz val="11"/>
      <name val="BentonSans Book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1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sz val="10"/>
      <color theme="0"/>
      <name val="Verdana"/>
      <family val="2"/>
    </font>
    <font>
      <sz val="11"/>
      <color theme="1"/>
      <name val="BentonSans Regular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medium">
        <color rgb="FF0070C0"/>
      </right>
      <top style="medium"/>
      <bottom>
        <color indexed="63"/>
      </bottom>
    </border>
    <border>
      <left style="thin">
        <color rgb="FF0070C0"/>
      </left>
      <right>
        <color indexed="63"/>
      </right>
      <top style="medium"/>
      <bottom>
        <color indexed="63"/>
      </bottom>
    </border>
    <border>
      <left style="thin">
        <color rgb="FF0070C0"/>
      </left>
      <right style="thin"/>
      <top style="medium"/>
      <bottom>
        <color indexed="63"/>
      </bottom>
    </border>
    <border>
      <left style="thin">
        <color rgb="FF0070C0"/>
      </left>
      <right style="medium"/>
      <top style="medium"/>
      <bottom>
        <color indexed="63"/>
      </bottom>
    </border>
    <border>
      <left style="medium"/>
      <right style="thin">
        <color rgb="FF0070C0"/>
      </right>
      <top style="medium"/>
      <bottom style="medium"/>
    </border>
    <border>
      <left style="thin">
        <color rgb="FF0070C0"/>
      </left>
      <right style="thin">
        <color rgb="FF0070C0"/>
      </right>
      <top style="medium"/>
      <bottom style="medium"/>
    </border>
    <border>
      <left style="thin">
        <color rgb="FF0070C0"/>
      </left>
      <right style="medium">
        <color rgb="FF0070C0"/>
      </right>
      <top style="medium"/>
      <bottom style="medium"/>
    </border>
    <border>
      <left style="thin">
        <color rgb="FF0070C0"/>
      </left>
      <right>
        <color indexed="63"/>
      </right>
      <top style="medium"/>
      <bottom style="medium"/>
    </border>
    <border>
      <left style="thin">
        <color rgb="FF0070C0"/>
      </left>
      <right style="medium"/>
      <top style="medium"/>
      <bottom style="medium"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8" borderId="1" applyNumberFormat="0" applyAlignment="0" applyProtection="0"/>
    <xf numFmtId="0" fontId="67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1" fillId="32" borderId="0" applyNumberFormat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3" borderId="1" applyNumberFormat="0" applyAlignment="0" applyProtection="0"/>
    <xf numFmtId="0" fontId="77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8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9" fillId="38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0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1" fillId="0" borderId="0" applyFont="0" applyFill="0" applyBorder="0" applyAlignment="0" applyProtection="0"/>
    <xf numFmtId="38" fontId="7" fillId="37" borderId="9">
      <alignment vertical="top" wrapText="1"/>
      <protection/>
    </xf>
    <xf numFmtId="0" fontId="82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40" borderId="0" xfId="0" applyFill="1" applyAlignment="1">
      <alignment/>
    </xf>
    <xf numFmtId="0" fontId="85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6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5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7" fillId="0" borderId="18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172" fontId="87" fillId="0" borderId="19" xfId="388" applyNumberFormat="1" applyFont="1" applyFill="1" applyBorder="1" applyAlignment="1">
      <alignment/>
    </xf>
    <xf numFmtId="172" fontId="87" fillId="0" borderId="20" xfId="388" applyNumberFormat="1" applyFont="1" applyFill="1" applyBorder="1" applyAlignment="1">
      <alignment/>
    </xf>
    <xf numFmtId="0" fontId="85" fillId="41" borderId="17" xfId="0" applyFont="1" applyFill="1" applyBorder="1" applyAlignment="1">
      <alignment/>
    </xf>
    <xf numFmtId="175" fontId="88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7" fillId="0" borderId="21" xfId="0" applyFont="1" applyFill="1" applyBorder="1" applyAlignment="1">
      <alignment/>
    </xf>
    <xf numFmtId="43" fontId="87" fillId="0" borderId="22" xfId="45" applyFont="1" applyFill="1" applyBorder="1" applyAlignment="1">
      <alignment/>
    </xf>
    <xf numFmtId="172" fontId="87" fillId="0" borderId="22" xfId="388" applyNumberFormat="1" applyFont="1" applyFill="1" applyBorder="1" applyAlignment="1">
      <alignment/>
    </xf>
    <xf numFmtId="172" fontId="87" fillId="0" borderId="23" xfId="388" applyNumberFormat="1" applyFont="1" applyFill="1" applyBorder="1" applyAlignment="1">
      <alignment/>
    </xf>
    <xf numFmtId="0" fontId="87" fillId="0" borderId="24" xfId="0" applyFont="1" applyFill="1" applyBorder="1" applyAlignment="1">
      <alignment/>
    </xf>
    <xf numFmtId="43" fontId="87" fillId="0" borderId="25" xfId="45" applyFont="1" applyFill="1" applyBorder="1" applyAlignment="1">
      <alignment/>
    </xf>
    <xf numFmtId="172" fontId="87" fillId="0" borderId="25" xfId="388" applyNumberFormat="1" applyFont="1" applyFill="1" applyBorder="1" applyAlignment="1">
      <alignment/>
    </xf>
    <xf numFmtId="172" fontId="87" fillId="0" borderId="26" xfId="388" applyNumberFormat="1" applyFont="1" applyFill="1" applyBorder="1" applyAlignment="1">
      <alignment/>
    </xf>
    <xf numFmtId="0" fontId="89" fillId="42" borderId="27" xfId="0" applyFont="1" applyFill="1" applyBorder="1" applyAlignment="1">
      <alignment vertical="center" wrapText="1" readingOrder="1"/>
    </xf>
    <xf numFmtId="0" fontId="90" fillId="42" borderId="27" xfId="0" applyFont="1" applyFill="1" applyBorder="1" applyAlignment="1">
      <alignment vertical="center" wrapText="1" readingOrder="1"/>
    </xf>
    <xf numFmtId="0" fontId="89" fillId="0" borderId="28" xfId="0" applyFont="1" applyBorder="1" applyAlignment="1">
      <alignment horizontal="center" vertical="center" wrapText="1" readingOrder="1"/>
    </xf>
    <xf numFmtId="0" fontId="91" fillId="42" borderId="28" xfId="0" applyFont="1" applyFill="1" applyBorder="1" applyAlignment="1">
      <alignment horizontal="left" vertical="center" wrapText="1" readingOrder="1"/>
    </xf>
    <xf numFmtId="0" fontId="90" fillId="0" borderId="28" xfId="0" applyFont="1" applyBorder="1" applyAlignment="1">
      <alignment horizontal="right" vertical="center" wrapText="1" readingOrder="1"/>
    </xf>
    <xf numFmtId="0" fontId="89" fillId="0" borderId="28" xfId="0" applyFont="1" applyBorder="1" applyAlignment="1">
      <alignment horizontal="right" vertical="center" wrapText="1" readingOrder="1"/>
    </xf>
    <xf numFmtId="2" fontId="89" fillId="0" borderId="28" xfId="0" applyNumberFormat="1" applyFont="1" applyBorder="1" applyAlignment="1">
      <alignment horizontal="right" vertical="center" wrapText="1" readingOrder="1"/>
    </xf>
    <xf numFmtId="2" fontId="90" fillId="0" borderId="28" xfId="0" applyNumberFormat="1" applyFont="1" applyBorder="1" applyAlignment="1">
      <alignment horizontal="right" vertical="center" wrapText="1" readingOrder="1"/>
    </xf>
    <xf numFmtId="175" fontId="85" fillId="41" borderId="17" xfId="45" applyNumberFormat="1" applyFont="1" applyFill="1" applyBorder="1" applyAlignment="1">
      <alignment/>
    </xf>
    <xf numFmtId="0" fontId="92" fillId="43" borderId="22" xfId="0" applyFont="1" applyFill="1" applyBorder="1" applyAlignment="1">
      <alignment/>
    </xf>
    <xf numFmtId="201" fontId="92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3" fillId="40" borderId="0" xfId="279" applyFont="1" applyFill="1" applyAlignment="1" applyProtection="1">
      <alignment/>
      <protection/>
    </xf>
    <xf numFmtId="0" fontId="94" fillId="40" borderId="0" xfId="0" applyFont="1" applyFill="1" applyAlignment="1">
      <alignment/>
    </xf>
    <xf numFmtId="0" fontId="95" fillId="40" borderId="32" xfId="0" applyFont="1" applyFill="1" applyBorder="1" applyAlignment="1">
      <alignment horizontal="left" indent="1"/>
    </xf>
    <xf numFmtId="202" fontId="95" fillId="40" borderId="32" xfId="313" applyNumberFormat="1" applyFont="1" applyFill="1" applyBorder="1">
      <alignment/>
      <protection/>
    </xf>
    <xf numFmtId="0" fontId="94" fillId="40" borderId="32" xfId="0" applyFont="1" applyFill="1" applyBorder="1" applyAlignment="1">
      <alignment/>
    </xf>
    <xf numFmtId="0" fontId="92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2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2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6" fillId="0" borderId="0" xfId="0" applyFont="1" applyAlignment="1">
      <alignment/>
    </xf>
    <xf numFmtId="175" fontId="96" fillId="0" borderId="0" xfId="256" applyNumberFormat="1" applyFont="1" applyAlignment="1">
      <alignment/>
    </xf>
    <xf numFmtId="210" fontId="97" fillId="45" borderId="35" xfId="256" applyNumberFormat="1" applyFont="1" applyFill="1" applyBorder="1" applyAlignment="1">
      <alignment vertical="top"/>
    </xf>
    <xf numFmtId="210" fontId="97" fillId="45" borderId="36" xfId="256" applyNumberFormat="1" applyFont="1" applyFill="1" applyBorder="1" applyAlignment="1">
      <alignment vertical="top"/>
    </xf>
    <xf numFmtId="210" fontId="97" fillId="45" borderId="37" xfId="256" applyNumberFormat="1" applyFont="1" applyFill="1" applyBorder="1" applyAlignment="1">
      <alignment vertical="top"/>
    </xf>
    <xf numFmtId="210" fontId="97" fillId="45" borderId="38" xfId="256" applyNumberFormat="1" applyFont="1" applyFill="1" applyBorder="1" applyAlignment="1">
      <alignment vertical="top"/>
    </xf>
    <xf numFmtId="175" fontId="96" fillId="46" borderId="39" xfId="256" applyNumberFormat="1" applyFont="1" applyFill="1" applyBorder="1" applyAlignment="1" applyProtection="1">
      <alignment horizontal="left" indent="3"/>
      <protection/>
    </xf>
    <xf numFmtId="175" fontId="96" fillId="0" borderId="40" xfId="256" applyNumberFormat="1" applyFont="1" applyBorder="1" applyAlignment="1">
      <alignment/>
    </xf>
    <xf numFmtId="175" fontId="96" fillId="0" borderId="41" xfId="256" applyNumberFormat="1" applyFont="1" applyBorder="1" applyAlignment="1">
      <alignment/>
    </xf>
    <xf numFmtId="175" fontId="97" fillId="0" borderId="41" xfId="256" applyNumberFormat="1" applyFont="1" applyBorder="1" applyAlignment="1">
      <alignment/>
    </xf>
    <xf numFmtId="175" fontId="96" fillId="0" borderId="42" xfId="256" applyNumberFormat="1" applyFont="1" applyBorder="1" applyAlignment="1">
      <alignment/>
    </xf>
    <xf numFmtId="175" fontId="96" fillId="0" borderId="43" xfId="256" applyNumberFormat="1" applyFont="1" applyBorder="1" applyAlignment="1">
      <alignment/>
    </xf>
    <xf numFmtId="175" fontId="97" fillId="0" borderId="44" xfId="256" applyNumberFormat="1" applyFont="1" applyBorder="1" applyAlignment="1">
      <alignment/>
    </xf>
    <xf numFmtId="175" fontId="96" fillId="0" borderId="45" xfId="256" applyNumberFormat="1" applyFont="1" applyBorder="1" applyAlignment="1" applyProtection="1">
      <alignment horizontal="left" indent="3"/>
      <protection/>
    </xf>
    <xf numFmtId="175" fontId="96" fillId="0" borderId="20" xfId="256" applyNumberFormat="1" applyFont="1" applyBorder="1" applyAlignment="1">
      <alignment/>
    </xf>
    <xf numFmtId="175" fontId="96" fillId="0" borderId="18" xfId="256" applyNumberFormat="1" applyFont="1" applyBorder="1" applyAlignment="1">
      <alignment/>
    </xf>
    <xf numFmtId="175" fontId="97" fillId="0" borderId="18" xfId="256" applyNumberFormat="1" applyFont="1" applyBorder="1" applyAlignment="1">
      <alignment/>
    </xf>
    <xf numFmtId="175" fontId="96" fillId="0" borderId="46" xfId="256" applyNumberFormat="1" applyFont="1" applyBorder="1" applyAlignment="1">
      <alignment/>
    </xf>
    <xf numFmtId="175" fontId="96" fillId="0" borderId="19" xfId="256" applyNumberFormat="1" applyFont="1" applyBorder="1" applyAlignment="1">
      <alignment/>
    </xf>
    <xf numFmtId="175" fontId="97" fillId="0" borderId="47" xfId="256" applyNumberFormat="1" applyFont="1" applyBorder="1" applyAlignment="1">
      <alignment/>
    </xf>
    <xf numFmtId="175" fontId="96" fillId="0" borderId="48" xfId="256" applyNumberFormat="1" applyFont="1" applyBorder="1" applyAlignment="1" applyProtection="1">
      <alignment horizontal="left" indent="3"/>
      <protection/>
    </xf>
    <xf numFmtId="175" fontId="96" fillId="0" borderId="49" xfId="256" applyNumberFormat="1" applyFont="1" applyBorder="1" applyAlignment="1">
      <alignment/>
    </xf>
    <xf numFmtId="175" fontId="96" fillId="0" borderId="50" xfId="256" applyNumberFormat="1" applyFont="1" applyBorder="1" applyAlignment="1">
      <alignment/>
    </xf>
    <xf numFmtId="175" fontId="97" fillId="0" borderId="50" xfId="256" applyNumberFormat="1" applyFont="1" applyBorder="1" applyAlignment="1">
      <alignment/>
    </xf>
    <xf numFmtId="175" fontId="96" fillId="0" borderId="51" xfId="256" applyNumberFormat="1" applyFont="1" applyBorder="1" applyAlignment="1">
      <alignment/>
    </xf>
    <xf numFmtId="175" fontId="96" fillId="0" borderId="52" xfId="256" applyNumberFormat="1" applyFont="1" applyBorder="1" applyAlignment="1">
      <alignment/>
    </xf>
    <xf numFmtId="175" fontId="97" fillId="0" borderId="53" xfId="256" applyNumberFormat="1" applyFont="1" applyBorder="1" applyAlignment="1">
      <alignment/>
    </xf>
    <xf numFmtId="0" fontId="97" fillId="0" borderId="54" xfId="0" applyFont="1" applyBorder="1" applyAlignment="1">
      <alignment/>
    </xf>
    <xf numFmtId="175" fontId="97" fillId="0" borderId="55" xfId="256" applyNumberFormat="1" applyFont="1" applyBorder="1" applyAlignment="1">
      <alignment/>
    </xf>
    <xf numFmtId="175" fontId="97" fillId="0" borderId="56" xfId="256" applyNumberFormat="1" applyFont="1" applyBorder="1" applyAlignment="1">
      <alignment/>
    </xf>
    <xf numFmtId="175" fontId="97" fillId="0" borderId="57" xfId="256" applyNumberFormat="1" applyFont="1" applyBorder="1" applyAlignment="1">
      <alignment/>
    </xf>
    <xf numFmtId="175" fontId="97" fillId="0" borderId="58" xfId="256" applyNumberFormat="1" applyFont="1" applyBorder="1" applyAlignment="1">
      <alignment/>
    </xf>
    <xf numFmtId="0" fontId="97" fillId="0" borderId="0" xfId="0" applyFont="1" applyBorder="1" applyAlignment="1">
      <alignment/>
    </xf>
    <xf numFmtId="175" fontId="97" fillId="0" borderId="0" xfId="256" applyNumberFormat="1" applyFont="1" applyBorder="1" applyAlignment="1">
      <alignment/>
    </xf>
    <xf numFmtId="0" fontId="96" fillId="0" borderId="0" xfId="0" applyFont="1" applyBorder="1" applyAlignment="1">
      <alignment/>
    </xf>
    <xf numFmtId="175" fontId="96" fillId="0" borderId="45" xfId="256" applyNumberFormat="1" applyFont="1" applyBorder="1" applyAlignment="1" applyProtection="1">
      <alignment horizontal="left" indent="3"/>
      <protection/>
    </xf>
    <xf numFmtId="175" fontId="96" fillId="0" borderId="48" xfId="256" applyNumberFormat="1" applyFont="1" applyBorder="1" applyAlignment="1" applyProtection="1">
      <alignment horizontal="left" indent="3"/>
      <protection/>
    </xf>
    <xf numFmtId="175" fontId="96" fillId="0" borderId="51" xfId="256" applyNumberFormat="1" applyFont="1" applyBorder="1" applyAlignment="1">
      <alignment/>
    </xf>
    <xf numFmtId="175" fontId="97" fillId="0" borderId="53" xfId="256" applyNumberFormat="1" applyFont="1" applyBorder="1" applyAlignment="1">
      <alignment/>
    </xf>
    <xf numFmtId="0" fontId="97" fillId="45" borderId="37" xfId="0" applyFont="1" applyFill="1" applyBorder="1" applyAlignment="1">
      <alignment wrapText="1"/>
    </xf>
    <xf numFmtId="210" fontId="97" fillId="45" borderId="59" xfId="256" applyNumberFormat="1" applyFont="1" applyFill="1" applyBorder="1" applyAlignment="1">
      <alignment vertical="top"/>
    </xf>
    <xf numFmtId="175" fontId="96" fillId="46" borderId="42" xfId="256" applyNumberFormat="1" applyFont="1" applyFill="1" applyBorder="1" applyAlignment="1" applyProtection="1">
      <alignment horizontal="left" indent="3"/>
      <protection/>
    </xf>
    <xf numFmtId="175" fontId="96" fillId="0" borderId="60" xfId="256" applyNumberFormat="1" applyFont="1" applyBorder="1" applyAlignment="1">
      <alignment/>
    </xf>
    <xf numFmtId="175" fontId="96" fillId="0" borderId="44" xfId="256" applyNumberFormat="1" applyFont="1" applyBorder="1" applyAlignment="1">
      <alignment/>
    </xf>
    <xf numFmtId="175" fontId="96" fillId="0" borderId="46" xfId="256" applyNumberFormat="1" applyFont="1" applyBorder="1" applyAlignment="1" applyProtection="1">
      <alignment horizontal="left" indent="3"/>
      <protection/>
    </xf>
    <xf numFmtId="175" fontId="96" fillId="0" borderId="3" xfId="256" applyNumberFormat="1" applyFont="1" applyBorder="1" applyAlignment="1">
      <alignment/>
    </xf>
    <xf numFmtId="175" fontId="96" fillId="0" borderId="47" xfId="256" applyNumberFormat="1" applyFont="1" applyBorder="1" applyAlignment="1">
      <alignment/>
    </xf>
    <xf numFmtId="175" fontId="96" fillId="0" borderId="51" xfId="256" applyNumberFormat="1" applyFont="1" applyBorder="1" applyAlignment="1" applyProtection="1">
      <alignment horizontal="left" indent="3"/>
      <protection/>
    </xf>
    <xf numFmtId="175" fontId="96" fillId="0" borderId="61" xfId="256" applyNumberFormat="1" applyFont="1" applyBorder="1" applyAlignment="1">
      <alignment/>
    </xf>
    <xf numFmtId="175" fontId="96" fillId="0" borderId="50" xfId="256" applyNumberFormat="1" applyFont="1" applyBorder="1" applyAlignment="1">
      <alignment/>
    </xf>
    <xf numFmtId="175" fontId="96" fillId="0" borderId="53" xfId="256" applyNumberFormat="1" applyFont="1" applyBorder="1" applyAlignment="1">
      <alignment/>
    </xf>
    <xf numFmtId="0" fontId="97" fillId="0" borderId="57" xfId="0" applyFont="1" applyBorder="1" applyAlignment="1">
      <alignment/>
    </xf>
    <xf numFmtId="175" fontId="97" fillId="0" borderId="62" xfId="256" applyNumberFormat="1" applyFont="1" applyBorder="1" applyAlignment="1">
      <alignment/>
    </xf>
    <xf numFmtId="210" fontId="97" fillId="45" borderId="63" xfId="256" applyNumberFormat="1" applyFont="1" applyFill="1" applyBorder="1" applyAlignment="1">
      <alignment vertical="top"/>
    </xf>
    <xf numFmtId="210" fontId="97" fillId="45" borderId="12" xfId="256" applyNumberFormat="1" applyFont="1" applyFill="1" applyBorder="1" applyAlignment="1">
      <alignment vertical="top"/>
    </xf>
    <xf numFmtId="175" fontId="96" fillId="0" borderId="0" xfId="45" applyNumberFormat="1" applyFont="1" applyAlignment="1">
      <alignment/>
    </xf>
    <xf numFmtId="175" fontId="96" fillId="0" borderId="18" xfId="45" applyNumberFormat="1" applyFont="1" applyBorder="1" applyAlignment="1">
      <alignment/>
    </xf>
    <xf numFmtId="175" fontId="96" fillId="0" borderId="50" xfId="45" applyNumberFormat="1" applyFont="1" applyBorder="1" applyAlignment="1">
      <alignment/>
    </xf>
    <xf numFmtId="210" fontId="97" fillId="45" borderId="64" xfId="256" applyNumberFormat="1" applyFont="1" applyFill="1" applyBorder="1" applyAlignment="1">
      <alignment vertical="top"/>
    </xf>
    <xf numFmtId="175" fontId="97" fillId="39" borderId="39" xfId="256" applyNumberFormat="1" applyFont="1" applyFill="1" applyBorder="1" applyAlignment="1">
      <alignment/>
    </xf>
    <xf numFmtId="175" fontId="97" fillId="39" borderId="45" xfId="256" applyNumberFormat="1" applyFont="1" applyFill="1" applyBorder="1" applyAlignment="1">
      <alignment/>
    </xf>
    <xf numFmtId="175" fontId="97" fillId="39" borderId="48" xfId="256" applyNumberFormat="1" applyFont="1" applyFill="1" applyBorder="1" applyAlignment="1">
      <alignment/>
    </xf>
    <xf numFmtId="175" fontId="97" fillId="39" borderId="54" xfId="256" applyNumberFormat="1" applyFont="1" applyFill="1" applyBorder="1" applyAlignment="1">
      <alignment/>
    </xf>
    <xf numFmtId="175" fontId="97" fillId="47" borderId="41" xfId="256" applyNumberFormat="1" applyFont="1" applyFill="1" applyBorder="1" applyAlignment="1">
      <alignment/>
    </xf>
    <xf numFmtId="175" fontId="97" fillId="47" borderId="18" xfId="256" applyNumberFormat="1" applyFont="1" applyFill="1" applyBorder="1" applyAlignment="1">
      <alignment/>
    </xf>
    <xf numFmtId="175" fontId="97" fillId="47" borderId="50" xfId="256" applyNumberFormat="1" applyFont="1" applyFill="1" applyBorder="1" applyAlignment="1">
      <alignment/>
    </xf>
    <xf numFmtId="175" fontId="97" fillId="47" borderId="56" xfId="256" applyNumberFormat="1" applyFont="1" applyFill="1" applyBorder="1" applyAlignment="1">
      <alignment/>
    </xf>
    <xf numFmtId="0" fontId="96" fillId="48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97" fillId="51" borderId="0" xfId="0" applyFont="1" applyFill="1" applyAlignment="1">
      <alignment/>
    </xf>
    <xf numFmtId="17" fontId="98" fillId="52" borderId="65" xfId="0" applyNumberFormat="1" applyFont="1" applyFill="1" applyBorder="1" applyAlignment="1">
      <alignment horizontal="left"/>
    </xf>
    <xf numFmtId="17" fontId="98" fillId="52" borderId="66" xfId="0" applyNumberFormat="1" applyFont="1" applyFill="1" applyBorder="1" applyAlignment="1">
      <alignment horizontal="center"/>
    </xf>
    <xf numFmtId="17" fontId="98" fillId="52" borderId="67" xfId="0" applyNumberFormat="1" applyFont="1" applyFill="1" applyBorder="1" applyAlignment="1">
      <alignment horizontal="center"/>
    </xf>
    <xf numFmtId="17" fontId="98" fillId="52" borderId="68" xfId="0" applyNumberFormat="1" applyFont="1" applyFill="1" applyBorder="1" applyAlignment="1">
      <alignment horizontal="center"/>
    </xf>
    <xf numFmtId="17" fontId="98" fillId="52" borderId="69" xfId="0" applyNumberFormat="1" applyFont="1" applyFill="1" applyBorder="1" applyAlignment="1">
      <alignment horizontal="right"/>
    </xf>
    <xf numFmtId="17" fontId="98" fillId="52" borderId="70" xfId="0" applyNumberFormat="1" applyFont="1" applyFill="1" applyBorder="1" applyAlignment="1">
      <alignment horizontal="right"/>
    </xf>
    <xf numFmtId="43" fontId="99" fillId="53" borderId="71" xfId="256" applyFont="1" applyFill="1" applyBorder="1" applyAlignment="1">
      <alignment/>
    </xf>
    <xf numFmtId="175" fontId="99" fillId="53" borderId="72" xfId="256" applyNumberFormat="1" applyFont="1" applyFill="1" applyBorder="1" applyAlignment="1">
      <alignment/>
    </xf>
    <xf numFmtId="175" fontId="99" fillId="53" borderId="73" xfId="256" applyNumberFormat="1" applyFont="1" applyFill="1" applyBorder="1" applyAlignment="1">
      <alignment/>
    </xf>
    <xf numFmtId="175" fontId="99" fillId="53" borderId="74" xfId="256" applyNumberFormat="1" applyFont="1" applyFill="1" applyBorder="1" applyAlignment="1">
      <alignment/>
    </xf>
    <xf numFmtId="175" fontId="99" fillId="53" borderId="75" xfId="256" applyNumberFormat="1" applyFont="1" applyFill="1" applyBorder="1" applyAlignment="1">
      <alignment/>
    </xf>
    <xf numFmtId="0" fontId="100" fillId="54" borderId="0" xfId="0" applyFont="1" applyFill="1" applyAlignment="1">
      <alignment/>
    </xf>
    <xf numFmtId="0" fontId="101" fillId="55" borderId="0" xfId="0" applyFont="1" applyFill="1" applyAlignment="1">
      <alignment/>
    </xf>
    <xf numFmtId="0" fontId="100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2" fillId="0" borderId="0" xfId="0" applyFont="1" applyAlignment="1">
      <alignment/>
    </xf>
    <xf numFmtId="0" fontId="103" fillId="56" borderId="76" xfId="0" applyFont="1" applyFill="1" applyBorder="1" applyAlignment="1">
      <alignment vertical="center" wrapText="1"/>
    </xf>
    <xf numFmtId="173" fontId="103" fillId="56" borderId="77" xfId="45" applyNumberFormat="1" applyFont="1" applyFill="1" applyBorder="1" applyAlignment="1">
      <alignment horizontal="right" vertical="center"/>
    </xf>
    <xf numFmtId="173" fontId="103" fillId="56" borderId="78" xfId="45" applyNumberFormat="1" applyFont="1" applyFill="1" applyBorder="1" applyAlignment="1">
      <alignment horizontal="right" vertical="center"/>
    </xf>
    <xf numFmtId="173" fontId="103" fillId="56" borderId="79" xfId="45" applyNumberFormat="1" applyFont="1" applyFill="1" applyBorder="1" applyAlignment="1">
      <alignment horizontal="right" vertical="center"/>
    </xf>
    <xf numFmtId="173" fontId="103" fillId="56" borderId="79" xfId="0" applyNumberFormat="1" applyFont="1" applyFill="1" applyBorder="1" applyAlignment="1">
      <alignment horizontal="right" vertical="center"/>
    </xf>
    <xf numFmtId="0" fontId="104" fillId="0" borderId="80" xfId="0" applyFont="1" applyBorder="1" applyAlignment="1">
      <alignment horizontal="left" vertical="center" wrapText="1" indent="4"/>
    </xf>
    <xf numFmtId="173" fontId="104" fillId="0" borderId="81" xfId="45" applyNumberFormat="1" applyFont="1" applyBorder="1" applyAlignment="1">
      <alignment horizontal="right" vertical="center"/>
    </xf>
    <xf numFmtId="173" fontId="104" fillId="0" borderId="82" xfId="45" applyNumberFormat="1" applyFont="1" applyBorder="1" applyAlignment="1">
      <alignment horizontal="right" vertical="center"/>
    </xf>
    <xf numFmtId="173" fontId="104" fillId="0" borderId="83" xfId="45" applyNumberFormat="1" applyFont="1" applyBorder="1" applyAlignment="1">
      <alignment horizontal="right" vertical="center"/>
    </xf>
    <xf numFmtId="173" fontId="104" fillId="0" borderId="83" xfId="0" applyNumberFormat="1" applyFont="1" applyBorder="1" applyAlignment="1">
      <alignment horizontal="right" vertical="center"/>
    </xf>
    <xf numFmtId="0" fontId="104" fillId="56" borderId="80" xfId="0" applyFont="1" applyFill="1" applyBorder="1" applyAlignment="1">
      <alignment horizontal="left" vertical="center" wrapText="1" indent="4"/>
    </xf>
    <xf numFmtId="173" fontId="104" fillId="56" borderId="81" xfId="45" applyNumberFormat="1" applyFont="1" applyFill="1" applyBorder="1" applyAlignment="1">
      <alignment horizontal="right" vertical="center"/>
    </xf>
    <xf numFmtId="173" fontId="104" fillId="56" borderId="82" xfId="45" applyNumberFormat="1" applyFont="1" applyFill="1" applyBorder="1" applyAlignment="1">
      <alignment horizontal="right" vertical="center"/>
    </xf>
    <xf numFmtId="173" fontId="104" fillId="56" borderId="83" xfId="45" applyNumberFormat="1" applyFont="1" applyFill="1" applyBorder="1" applyAlignment="1">
      <alignment horizontal="right" vertical="center"/>
    </xf>
    <xf numFmtId="173" fontId="104" fillId="56" borderId="83" xfId="0" applyNumberFormat="1" applyFont="1" applyFill="1" applyBorder="1" applyAlignment="1">
      <alignment horizontal="right" vertical="center"/>
    </xf>
    <xf numFmtId="0" fontId="103" fillId="56" borderId="80" xfId="0" applyFont="1" applyFill="1" applyBorder="1" applyAlignment="1">
      <alignment vertical="center" wrapText="1"/>
    </xf>
    <xf numFmtId="173" fontId="103" fillId="56" borderId="81" xfId="45" applyNumberFormat="1" applyFont="1" applyFill="1" applyBorder="1" applyAlignment="1">
      <alignment horizontal="right" vertical="center"/>
    </xf>
    <xf numFmtId="173" fontId="103" fillId="56" borderId="82" xfId="45" applyNumberFormat="1" applyFont="1" applyFill="1" applyBorder="1" applyAlignment="1">
      <alignment horizontal="right" vertical="center"/>
    </xf>
    <xf numFmtId="173" fontId="103" fillId="56" borderId="83" xfId="45" applyNumberFormat="1" applyFont="1" applyFill="1" applyBorder="1" applyAlignment="1">
      <alignment horizontal="right" vertical="center"/>
    </xf>
    <xf numFmtId="0" fontId="104" fillId="0" borderId="84" xfId="0" applyFont="1" applyBorder="1" applyAlignment="1">
      <alignment horizontal="left" vertical="center" wrapText="1" indent="4"/>
    </xf>
    <xf numFmtId="173" fontId="104" fillId="0" borderId="85" xfId="45" applyNumberFormat="1" applyFont="1" applyBorder="1" applyAlignment="1">
      <alignment horizontal="right" vertical="center"/>
    </xf>
    <xf numFmtId="173" fontId="104" fillId="0" borderId="86" xfId="45" applyNumberFormat="1" applyFont="1" applyBorder="1" applyAlignment="1">
      <alignment horizontal="right" vertical="center"/>
    </xf>
    <xf numFmtId="173" fontId="104" fillId="0" borderId="87" xfId="45" applyNumberFormat="1" applyFont="1" applyBorder="1" applyAlignment="1">
      <alignment horizontal="right" vertical="center"/>
    </xf>
    <xf numFmtId="0" fontId="98" fillId="52" borderId="88" xfId="0" applyFont="1" applyFill="1" applyBorder="1" applyAlignment="1">
      <alignment/>
    </xf>
    <xf numFmtId="187" fontId="104" fillId="0" borderId="83" xfId="0" applyNumberFormat="1" applyFont="1" applyBorder="1" applyAlignment="1">
      <alignment horizontal="right" vertical="center"/>
    </xf>
    <xf numFmtId="187" fontId="104" fillId="56" borderId="83" xfId="0" applyNumberFormat="1" applyFont="1" applyFill="1" applyBorder="1" applyAlignment="1">
      <alignment horizontal="right" vertical="center"/>
    </xf>
    <xf numFmtId="187" fontId="104" fillId="0" borderId="87" xfId="0" applyNumberFormat="1" applyFont="1" applyBorder="1" applyAlignment="1">
      <alignment horizontal="right" vertical="center"/>
    </xf>
    <xf numFmtId="0" fontId="104" fillId="0" borderId="0" xfId="0" applyFont="1" applyBorder="1" applyAlignment="1">
      <alignment horizontal="left" vertical="center" wrapText="1" indent="4"/>
    </xf>
    <xf numFmtId="187" fontId="104" fillId="0" borderId="0" xfId="0" applyNumberFormat="1" applyFont="1" applyBorder="1" applyAlignment="1">
      <alignment horizontal="right" vertical="center"/>
    </xf>
    <xf numFmtId="173" fontId="103" fillId="56" borderId="83" xfId="0" applyNumberFormat="1" applyFont="1" applyFill="1" applyBorder="1" applyAlignment="1">
      <alignment horizontal="right" vertical="center"/>
    </xf>
    <xf numFmtId="173" fontId="104" fillId="0" borderId="87" xfId="0" applyNumberFormat="1" applyFont="1" applyBorder="1" applyAlignment="1">
      <alignment horizontal="right" vertical="center"/>
    </xf>
    <xf numFmtId="173" fontId="104" fillId="0" borderId="0" xfId="45" applyNumberFormat="1" applyFont="1" applyBorder="1" applyAlignment="1">
      <alignment horizontal="right" vertical="center"/>
    </xf>
    <xf numFmtId="187" fontId="99" fillId="0" borderId="0" xfId="0" applyNumberFormat="1" applyFont="1" applyAlignment="1">
      <alignment/>
    </xf>
    <xf numFmtId="0" fontId="105" fillId="0" borderId="0" xfId="0" applyFont="1" applyAlignment="1">
      <alignment wrapText="1"/>
    </xf>
    <xf numFmtId="0" fontId="105" fillId="0" borderId="0" xfId="0" applyFont="1" applyAlignment="1">
      <alignment/>
    </xf>
    <xf numFmtId="0" fontId="99" fillId="0" borderId="0" xfId="0" applyFont="1" applyFill="1" applyAlignment="1">
      <alignment/>
    </xf>
    <xf numFmtId="175" fontId="103" fillId="56" borderId="83" xfId="45" applyNumberFormat="1" applyFont="1" applyFill="1" applyBorder="1" applyAlignment="1">
      <alignment horizontal="right" vertical="center"/>
    </xf>
    <xf numFmtId="0" fontId="105" fillId="46" borderId="0" xfId="0" applyFont="1" applyFill="1" applyAlignment="1">
      <alignment/>
    </xf>
    <xf numFmtId="0" fontId="105" fillId="0" borderId="0" xfId="0" applyFont="1" applyFill="1" applyAlignment="1">
      <alignment/>
    </xf>
    <xf numFmtId="0" fontId="99" fillId="46" borderId="0" xfId="304" applyFont="1" applyFill="1" applyBorder="1">
      <alignment/>
      <protection/>
    </xf>
    <xf numFmtId="0" fontId="99" fillId="46" borderId="0" xfId="0" applyFont="1" applyFill="1" applyBorder="1" applyAlignment="1">
      <alignment/>
    </xf>
    <xf numFmtId="0" fontId="98" fillId="46" borderId="0" xfId="0" applyFont="1" applyFill="1" applyBorder="1" applyAlignment="1">
      <alignment/>
    </xf>
    <xf numFmtId="17" fontId="106" fillId="52" borderId="89" xfId="0" applyNumberFormat="1" applyFont="1" applyFill="1" applyBorder="1" applyAlignment="1" quotePrefix="1">
      <alignment horizontal="center" vertical="center"/>
    </xf>
    <xf numFmtId="0" fontId="103" fillId="52" borderId="90" xfId="0" applyFont="1" applyFill="1" applyBorder="1" applyAlignment="1">
      <alignment vertical="center"/>
    </xf>
    <xf numFmtId="0" fontId="99" fillId="57" borderId="71" xfId="0" applyFont="1" applyFill="1" applyBorder="1" applyAlignment="1">
      <alignment/>
    </xf>
    <xf numFmtId="175" fontId="99" fillId="0" borderId="12" xfId="256" applyNumberFormat="1" applyFont="1" applyBorder="1" applyAlignment="1">
      <alignment/>
    </xf>
    <xf numFmtId="175" fontId="99" fillId="0" borderId="91" xfId="256" applyNumberFormat="1" applyFont="1" applyBorder="1" applyAlignment="1">
      <alignment/>
    </xf>
    <xf numFmtId="175" fontId="99" fillId="0" borderId="92" xfId="256" applyNumberFormat="1" applyFont="1" applyBorder="1" applyAlignment="1">
      <alignment/>
    </xf>
    <xf numFmtId="175" fontId="103" fillId="56" borderId="82" xfId="45" applyNumberFormat="1" applyFont="1" applyFill="1" applyBorder="1" applyAlignment="1">
      <alignment horizontal="right" vertical="center"/>
    </xf>
    <xf numFmtId="173" fontId="104" fillId="0" borderId="83" xfId="0" applyNumberFormat="1" applyFont="1" applyBorder="1" applyAlignment="1">
      <alignment horizontal="left" vertical="center"/>
    </xf>
    <xf numFmtId="181" fontId="14" fillId="58" borderId="3" xfId="0" applyNumberFormat="1" applyFont="1" applyFill="1" applyBorder="1" applyAlignment="1">
      <alignment horizontal="right" vertical="center"/>
    </xf>
    <xf numFmtId="181" fontId="14" fillId="59" borderId="3" xfId="0" applyNumberFormat="1" applyFont="1" applyFill="1" applyBorder="1" applyAlignment="1">
      <alignment horizontal="right" vertical="center"/>
    </xf>
    <xf numFmtId="175" fontId="103" fillId="56" borderId="79" xfId="0" applyNumberFormat="1" applyFont="1" applyFill="1" applyBorder="1" applyAlignment="1">
      <alignment horizontal="right" vertical="center"/>
    </xf>
    <xf numFmtId="175" fontId="103" fillId="56" borderId="76" xfId="45" applyNumberFormat="1" applyFont="1" applyFill="1" applyBorder="1" applyAlignment="1">
      <alignment vertical="center" wrapText="1"/>
    </xf>
    <xf numFmtId="175" fontId="103" fillId="56" borderId="77" xfId="45" applyNumberFormat="1" applyFont="1" applyFill="1" applyBorder="1" applyAlignment="1">
      <alignment horizontal="right" vertical="center"/>
    </xf>
    <xf numFmtId="175" fontId="103" fillId="56" borderId="78" xfId="45" applyNumberFormat="1" applyFont="1" applyFill="1" applyBorder="1" applyAlignment="1">
      <alignment horizontal="right" vertical="center"/>
    </xf>
    <xf numFmtId="175" fontId="103" fillId="56" borderId="79" xfId="45" applyNumberFormat="1" applyFont="1" applyFill="1" applyBorder="1" applyAlignment="1">
      <alignment horizontal="right" vertical="center"/>
    </xf>
    <xf numFmtId="175" fontId="99" fillId="0" borderId="0" xfId="45" applyNumberFormat="1" applyFont="1" applyAlignment="1">
      <alignment/>
    </xf>
    <xf numFmtId="175" fontId="103" fillId="56" borderId="76" xfId="0" applyNumberFormat="1" applyFont="1" applyFill="1" applyBorder="1" applyAlignment="1">
      <alignment vertical="center" wrapText="1"/>
    </xf>
    <xf numFmtId="175" fontId="99" fillId="0" borderId="0" xfId="0" applyNumberFormat="1" applyFont="1" applyAlignment="1">
      <alignment/>
    </xf>
    <xf numFmtId="0" fontId="98" fillId="52" borderId="88" xfId="0" applyFont="1" applyFill="1" applyBorder="1" applyAlignment="1">
      <alignment horizontal="center" vertical="center"/>
    </xf>
    <xf numFmtId="3" fontId="107" fillId="46" borderId="3" xfId="0" applyNumberFormat="1" applyFont="1" applyFill="1" applyBorder="1" applyAlignment="1">
      <alignment horizontal="right" vertical="center"/>
    </xf>
    <xf numFmtId="175" fontId="15" fillId="53" borderId="75" xfId="256" applyNumberFormat="1" applyFont="1" applyFill="1" applyBorder="1" applyAlignment="1">
      <alignment/>
    </xf>
    <xf numFmtId="175" fontId="15" fillId="0" borderId="92" xfId="256" applyNumberFormat="1" applyFont="1" applyBorder="1" applyAlignment="1">
      <alignment/>
    </xf>
    <xf numFmtId="0" fontId="97" fillId="45" borderId="64" xfId="0" applyFont="1" applyFill="1" applyBorder="1" applyAlignment="1">
      <alignment horizontal="center" wrapText="1"/>
    </xf>
    <xf numFmtId="0" fontId="97" fillId="45" borderId="54" xfId="0" applyFont="1" applyFill="1" applyBorder="1" applyAlignment="1">
      <alignment horizontal="center" wrapText="1"/>
    </xf>
    <xf numFmtId="210" fontId="97" fillId="45" borderId="93" xfId="256" applyNumberFormat="1" applyFont="1" applyFill="1" applyBorder="1" applyAlignment="1">
      <alignment horizontal="center" vertical="top"/>
    </xf>
    <xf numFmtId="210" fontId="97" fillId="45" borderId="94" xfId="256" applyNumberFormat="1" applyFont="1" applyFill="1" applyBorder="1" applyAlignment="1">
      <alignment horizontal="center" vertical="top"/>
    </xf>
    <xf numFmtId="210" fontId="97" fillId="45" borderId="95" xfId="256" applyNumberFormat="1" applyFont="1" applyFill="1" applyBorder="1" applyAlignment="1">
      <alignment horizontal="center" vertical="top"/>
    </xf>
    <xf numFmtId="0" fontId="97" fillId="45" borderId="64" xfId="0" applyFont="1" applyFill="1" applyBorder="1" applyAlignment="1">
      <alignment horizontal="center"/>
    </xf>
    <xf numFmtId="0" fontId="97" fillId="45" borderId="54" xfId="0" applyFont="1" applyFill="1" applyBorder="1" applyAlignment="1">
      <alignment horizontal="center"/>
    </xf>
    <xf numFmtId="175" fontId="108" fillId="0" borderId="3" xfId="256" applyNumberFormat="1" applyFont="1" applyBorder="1" applyAlignment="1">
      <alignment/>
    </xf>
    <xf numFmtId="175" fontId="108" fillId="0" borderId="47" xfId="256" applyNumberFormat="1" applyFont="1" applyFill="1" applyBorder="1" applyAlignment="1">
      <alignment/>
    </xf>
    <xf numFmtId="175" fontId="108" fillId="53" borderId="3" xfId="256" applyNumberFormat="1" applyFont="1" applyFill="1" applyBorder="1" applyAlignment="1">
      <alignment/>
    </xf>
    <xf numFmtId="175" fontId="108" fillId="53" borderId="47" xfId="256" applyNumberFormat="1" applyFont="1" applyFill="1" applyBorder="1" applyAlignment="1">
      <alignment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ICY INFO"/>
    </sheetNames>
    <sheetDataSet>
      <sheetData sheetId="0">
        <row r="9">
          <cell r="S9">
            <v>59510</v>
          </cell>
          <cell r="T9">
            <v>347392</v>
          </cell>
        </row>
        <row r="19">
          <cell r="S19">
            <v>213099</v>
          </cell>
          <cell r="T19">
            <v>272400</v>
          </cell>
        </row>
        <row r="24">
          <cell r="S24">
            <v>239932</v>
          </cell>
          <cell r="T24">
            <v>106439</v>
          </cell>
        </row>
        <row r="29">
          <cell r="S29">
            <v>391337</v>
          </cell>
          <cell r="T29">
            <v>412081</v>
          </cell>
        </row>
        <row r="34">
          <cell r="S34">
            <v>368009</v>
          </cell>
          <cell r="T34">
            <v>404939</v>
          </cell>
        </row>
        <row r="39">
          <cell r="S39">
            <v>398434</v>
          </cell>
          <cell r="T39">
            <v>296274</v>
          </cell>
        </row>
        <row r="44">
          <cell r="S44">
            <v>275955.8</v>
          </cell>
          <cell r="T44">
            <v>406787</v>
          </cell>
        </row>
        <row r="49">
          <cell r="S49">
            <v>258621</v>
          </cell>
          <cell r="T49">
            <v>98869</v>
          </cell>
        </row>
        <row r="54">
          <cell r="S54">
            <v>180500</v>
          </cell>
          <cell r="T54">
            <v>257947</v>
          </cell>
        </row>
        <row r="59">
          <cell r="S59">
            <v>409709</v>
          </cell>
          <cell r="T59">
            <v>458893</v>
          </cell>
        </row>
        <row r="64">
          <cell r="S64">
            <v>341751</v>
          </cell>
          <cell r="T64">
            <v>223946</v>
          </cell>
        </row>
        <row r="69">
          <cell r="S69">
            <v>404320</v>
          </cell>
          <cell r="T69">
            <v>450263</v>
          </cell>
        </row>
        <row r="74">
          <cell r="S74">
            <v>399032</v>
          </cell>
          <cell r="T74">
            <v>476440</v>
          </cell>
        </row>
        <row r="79">
          <cell r="S79">
            <v>399309</v>
          </cell>
          <cell r="T79">
            <v>229978</v>
          </cell>
        </row>
        <row r="84">
          <cell r="S84">
            <v>407714</v>
          </cell>
          <cell r="T84">
            <v>156156</v>
          </cell>
        </row>
        <row r="89">
          <cell r="S89">
            <v>426801</v>
          </cell>
          <cell r="T89">
            <v>216364</v>
          </cell>
        </row>
        <row r="94">
          <cell r="S94">
            <v>441743</v>
          </cell>
          <cell r="T94">
            <v>256228</v>
          </cell>
        </row>
        <row r="99">
          <cell r="S99">
            <v>467340</v>
          </cell>
          <cell r="T99">
            <v>253632.33333333334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18</v>
      </c>
    </row>
    <row r="2" ht="12.75">
      <c r="B2" s="2" t="s">
        <v>25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9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23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24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26</v>
      </c>
    </row>
    <row r="9" spans="2:8" ht="12.75">
      <c r="B9" s="7" t="s">
        <v>10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11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14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13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12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15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22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27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22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28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16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17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19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20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21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31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29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30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32</v>
      </c>
    </row>
    <row r="44" spans="2:12" ht="12.75">
      <c r="B44" s="7" t="s">
        <v>33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78"/>
  <sheetViews>
    <sheetView showGridLines="0" zoomScale="87" zoomScaleNormal="87" zoomScalePageLayoutView="0" workbookViewId="0" topLeftCell="A43">
      <selection activeCell="B66" sqref="B66"/>
    </sheetView>
  </sheetViews>
  <sheetFormatPr defaultColWidth="9.33203125" defaultRowHeight="12.75"/>
  <cols>
    <col min="1" max="1" width="7.66015625" style="145" customWidth="1"/>
    <col min="2" max="2" width="68.16015625" style="145" customWidth="1"/>
    <col min="3" max="3" width="14" style="145" customWidth="1"/>
    <col min="4" max="4" width="13.83203125" style="145" customWidth="1"/>
    <col min="5" max="5" width="14" style="145" customWidth="1"/>
    <col min="6" max="6" width="14.16015625" style="145" customWidth="1"/>
    <col min="7" max="7" width="15.83203125" style="145" customWidth="1"/>
    <col min="8" max="8" width="15.66015625" style="145" customWidth="1"/>
    <col min="9" max="9" width="13.66015625" style="145" customWidth="1"/>
    <col min="10" max="10" width="13.83203125" style="145" customWidth="1"/>
    <col min="11" max="11" width="13.66015625" style="145" customWidth="1"/>
    <col min="12" max="12" width="15" style="145" customWidth="1"/>
    <col min="13" max="14" width="14" style="145" customWidth="1"/>
    <col min="15" max="15" width="14.16015625" style="145" customWidth="1"/>
    <col min="16" max="16" width="13.83203125" style="145" customWidth="1"/>
    <col min="17" max="17" width="14.83203125" style="145" customWidth="1"/>
    <col min="18" max="19" width="14.16015625" style="145" customWidth="1"/>
    <col min="20" max="20" width="14.66015625" style="145" customWidth="1"/>
    <col min="21" max="21" width="14.5" style="145" customWidth="1"/>
    <col min="22" max="22" width="15.5" style="145" customWidth="1"/>
    <col min="23" max="23" width="15.16015625" style="145" customWidth="1"/>
    <col min="24" max="24" width="19" style="145" customWidth="1"/>
    <col min="25" max="25" width="18.66015625" style="145" customWidth="1"/>
    <col min="26" max="26" width="19.16015625" style="145" customWidth="1"/>
    <col min="27" max="27" width="15.33203125" style="145" customWidth="1"/>
    <col min="28" max="28" width="19" style="145" customWidth="1"/>
    <col min="29" max="29" width="17.16015625" style="145" customWidth="1"/>
    <col min="30" max="30" width="20.5" style="145" customWidth="1"/>
    <col min="31" max="31" width="18.83203125" style="145" customWidth="1"/>
    <col min="32" max="32" width="18.16015625" style="145" customWidth="1"/>
    <col min="33" max="33" width="18.66015625" style="145" customWidth="1"/>
    <col min="34" max="16384" width="9.33203125" style="145" customWidth="1"/>
  </cols>
  <sheetData>
    <row r="2" spans="2:9" ht="14.25">
      <c r="B2" s="144"/>
      <c r="C2" s="144"/>
      <c r="D2" s="144"/>
      <c r="E2" s="144"/>
      <c r="F2" s="144"/>
      <c r="G2" s="144"/>
      <c r="H2" s="144"/>
      <c r="I2" s="144"/>
    </row>
    <row r="3" spans="2:12" ht="14.25">
      <c r="B3" s="144" t="s">
        <v>69</v>
      </c>
      <c r="C3" s="144"/>
      <c r="D3" s="144"/>
      <c r="I3" s="144"/>
      <c r="J3" s="144"/>
      <c r="K3" s="144"/>
      <c r="L3" s="144"/>
    </row>
    <row r="4" spans="2:9" ht="14.25">
      <c r="B4" s="144" t="s">
        <v>71</v>
      </c>
      <c r="C4" s="144"/>
      <c r="D4" s="144"/>
      <c r="E4" s="144"/>
      <c r="F4" s="144"/>
      <c r="G4" s="144"/>
      <c r="H4" s="144"/>
      <c r="I4" s="144"/>
    </row>
    <row r="5" ht="14.25">
      <c r="B5" s="144" t="s">
        <v>70</v>
      </c>
    </row>
    <row r="6" spans="2:31" ht="14.25">
      <c r="B6" s="146"/>
      <c r="AE6" s="208"/>
    </row>
    <row r="7" ht="14.25">
      <c r="B7" s="146" t="s">
        <v>79</v>
      </c>
    </row>
    <row r="8" ht="15" thickBot="1">
      <c r="B8" s="146"/>
    </row>
    <row r="9" spans="2:33" ht="22.5" customHeight="1">
      <c r="B9" s="190" t="s">
        <v>2</v>
      </c>
      <c r="C9" s="189">
        <v>41274</v>
      </c>
      <c r="D9" s="189">
        <v>41639</v>
      </c>
      <c r="E9" s="189">
        <v>41820</v>
      </c>
      <c r="F9" s="189">
        <v>41912</v>
      </c>
      <c r="G9" s="189">
        <v>42004</v>
      </c>
      <c r="H9" s="189">
        <v>42094</v>
      </c>
      <c r="I9" s="189">
        <v>42185</v>
      </c>
      <c r="J9" s="189">
        <v>42277</v>
      </c>
      <c r="K9" s="189">
        <v>42369</v>
      </c>
      <c r="L9" s="189">
        <v>42460</v>
      </c>
      <c r="M9" s="189">
        <v>42551</v>
      </c>
      <c r="N9" s="189">
        <v>42643</v>
      </c>
      <c r="O9" s="189">
        <v>42735</v>
      </c>
      <c r="P9" s="189">
        <v>42825</v>
      </c>
      <c r="Q9" s="189">
        <v>42916</v>
      </c>
      <c r="R9" s="189">
        <v>43008</v>
      </c>
      <c r="S9" s="189">
        <v>43100</v>
      </c>
      <c r="T9" s="189">
        <v>43190</v>
      </c>
      <c r="U9" s="189">
        <v>43281</v>
      </c>
      <c r="V9" s="189">
        <v>43373</v>
      </c>
      <c r="W9" s="189">
        <v>43465</v>
      </c>
      <c r="X9" s="189">
        <v>43555</v>
      </c>
      <c r="Y9" s="189">
        <v>43646</v>
      </c>
      <c r="Z9" s="189">
        <v>43709</v>
      </c>
      <c r="AA9" s="189">
        <v>43818</v>
      </c>
      <c r="AB9" s="189">
        <v>43909</v>
      </c>
      <c r="AC9" s="189">
        <v>44001</v>
      </c>
      <c r="AD9" s="189">
        <v>44093</v>
      </c>
      <c r="AE9" s="189">
        <v>44184</v>
      </c>
      <c r="AF9" s="189">
        <v>44274</v>
      </c>
      <c r="AG9" s="189">
        <v>44377</v>
      </c>
    </row>
    <row r="10" spans="2:33" s="204" customFormat="1" ht="34.5" customHeight="1">
      <c r="B10" s="200" t="s">
        <v>67</v>
      </c>
      <c r="C10" s="201">
        <v>1988.7</v>
      </c>
      <c r="D10" s="201">
        <v>2361.4</v>
      </c>
      <c r="E10" s="201">
        <v>2397</v>
      </c>
      <c r="F10" s="201">
        <v>2471.096</v>
      </c>
      <c r="G10" s="201">
        <v>2571</v>
      </c>
      <c r="H10" s="201">
        <v>2627.887</v>
      </c>
      <c r="I10" s="202">
        <v>2718.892</v>
      </c>
      <c r="J10" s="202">
        <v>2745.281</v>
      </c>
      <c r="K10" s="202">
        <v>2793.9</v>
      </c>
      <c r="L10" s="203">
        <v>2919.832</v>
      </c>
      <c r="M10" s="203">
        <v>3008.3</v>
      </c>
      <c r="N10" s="203">
        <v>3061.746</v>
      </c>
      <c r="O10" s="203">
        <v>3180.277</v>
      </c>
      <c r="P10" s="203">
        <v>3288.205</v>
      </c>
      <c r="Q10" s="203">
        <v>3356.523</v>
      </c>
      <c r="R10" s="203">
        <v>3414.81</v>
      </c>
      <c r="S10" s="203">
        <v>3458.31</v>
      </c>
      <c r="T10" s="203">
        <v>3579.267</v>
      </c>
      <c r="U10" s="203">
        <v>3687.851</v>
      </c>
      <c r="V10" s="203">
        <v>3656.82925423729</v>
      </c>
      <c r="W10" s="203">
        <v>3681.313</v>
      </c>
      <c r="X10" s="203">
        <v>3729.683</v>
      </c>
      <c r="Y10" s="203">
        <v>3772.503</v>
      </c>
      <c r="Z10" s="203">
        <v>3824</v>
      </c>
      <c r="AA10" s="203">
        <v>3907.4</v>
      </c>
      <c r="AB10" s="203">
        <f>AB11+AB12+AB13</f>
        <v>3954</v>
      </c>
      <c r="AC10" s="203">
        <v>4108.1</v>
      </c>
      <c r="AD10" s="203">
        <v>4269.361</v>
      </c>
      <c r="AE10" s="203">
        <v>4368.606</v>
      </c>
      <c r="AF10" s="203">
        <v>4458.705</v>
      </c>
      <c r="AG10" s="203">
        <f>4597116/1000</f>
        <v>4597.116</v>
      </c>
    </row>
    <row r="11" spans="2:33" ht="28.5" customHeight="1">
      <c r="B11" s="152" t="s">
        <v>3</v>
      </c>
      <c r="C11" s="153">
        <v>784.8</v>
      </c>
      <c r="D11" s="153">
        <v>918.3</v>
      </c>
      <c r="E11" s="153">
        <v>919.4</v>
      </c>
      <c r="F11" s="153">
        <v>948.203</v>
      </c>
      <c r="G11" s="153">
        <v>987</v>
      </c>
      <c r="H11" s="153">
        <v>1010.56</v>
      </c>
      <c r="I11" s="154">
        <v>1045.993</v>
      </c>
      <c r="J11" s="154">
        <v>1057.384</v>
      </c>
      <c r="K11" s="154">
        <v>1081.8</v>
      </c>
      <c r="L11" s="155">
        <v>1129.808</v>
      </c>
      <c r="M11" s="155">
        <v>1153.225</v>
      </c>
      <c r="N11" s="155">
        <v>1188.313</v>
      </c>
      <c r="O11" s="155">
        <v>1249.42001</v>
      </c>
      <c r="P11" s="155">
        <v>1298.88601</v>
      </c>
      <c r="Q11" s="155">
        <v>1333.039</v>
      </c>
      <c r="R11" s="155">
        <v>1351.4758</v>
      </c>
      <c r="S11" s="155">
        <v>1373.159</v>
      </c>
      <c r="T11" s="155">
        <v>1431.895</v>
      </c>
      <c r="U11" s="155">
        <v>1464.436</v>
      </c>
      <c r="V11" s="155">
        <v>1461.843</v>
      </c>
      <c r="W11" s="156">
        <v>1469.2930000000001</v>
      </c>
      <c r="X11" s="156">
        <v>1532.022</v>
      </c>
      <c r="Y11" s="156">
        <v>1516.152</v>
      </c>
      <c r="Z11" s="196">
        <v>1538</v>
      </c>
      <c r="AA11" s="196">
        <v>1598.1</v>
      </c>
      <c r="AB11" s="196">
        <v>1600.8</v>
      </c>
      <c r="AC11" s="196">
        <v>1671.4</v>
      </c>
      <c r="AD11" s="196">
        <v>1742.6</v>
      </c>
      <c r="AE11" s="196">
        <v>1793.193</v>
      </c>
      <c r="AF11" s="196">
        <v>1861.496</v>
      </c>
      <c r="AG11" s="196">
        <f>1939103/1000</f>
        <v>1939.103</v>
      </c>
    </row>
    <row r="12" spans="2:33" ht="31.5" customHeight="1">
      <c r="B12" s="157" t="s">
        <v>4</v>
      </c>
      <c r="C12" s="158">
        <v>1079.2</v>
      </c>
      <c r="D12" s="158">
        <v>1261</v>
      </c>
      <c r="E12" s="158">
        <v>1286</v>
      </c>
      <c r="F12" s="158">
        <v>1331.656</v>
      </c>
      <c r="G12" s="158">
        <v>1369</v>
      </c>
      <c r="H12" s="158">
        <v>1395.65</v>
      </c>
      <c r="I12" s="159">
        <v>1440.791</v>
      </c>
      <c r="J12" s="159">
        <v>1447.246</v>
      </c>
      <c r="K12" s="159">
        <v>1463.3</v>
      </c>
      <c r="L12" s="160">
        <v>1531.37</v>
      </c>
      <c r="M12" s="160">
        <v>1580.112</v>
      </c>
      <c r="N12" s="160">
        <v>1598.216</v>
      </c>
      <c r="O12" s="160">
        <v>1663.11799</v>
      </c>
      <c r="P12" s="160">
        <v>1710.64099</v>
      </c>
      <c r="Q12" s="160">
        <v>1739.531</v>
      </c>
      <c r="R12" s="160">
        <v>1771.8132</v>
      </c>
      <c r="S12" s="160">
        <v>1797.8</v>
      </c>
      <c r="T12" s="160">
        <v>1851.547</v>
      </c>
      <c r="U12" s="160">
        <v>1906.595</v>
      </c>
      <c r="V12" s="160">
        <v>1889.942</v>
      </c>
      <c r="W12" s="161">
        <v>1896.3560000000002</v>
      </c>
      <c r="X12" s="161">
        <v>1860.532</v>
      </c>
      <c r="Y12" s="161">
        <v>1920.8139999999999</v>
      </c>
      <c r="Z12" s="161">
        <v>1949</v>
      </c>
      <c r="AA12" s="161">
        <v>1963.2</v>
      </c>
      <c r="AB12" s="161">
        <v>2005.8</v>
      </c>
      <c r="AC12" s="161">
        <v>2078.8</v>
      </c>
      <c r="AD12" s="161">
        <v>2154.261</v>
      </c>
      <c r="AE12" s="161">
        <v>2196.989</v>
      </c>
      <c r="AF12" s="161">
        <v>2216.551</v>
      </c>
      <c r="AG12" s="161">
        <f>2260254/1000</f>
        <v>2260.254</v>
      </c>
    </row>
    <row r="13" spans="2:33" ht="28.5" customHeight="1">
      <c r="B13" s="152" t="s">
        <v>5</v>
      </c>
      <c r="C13" s="153">
        <v>124.8</v>
      </c>
      <c r="D13" s="153">
        <v>182.1</v>
      </c>
      <c r="E13" s="153">
        <v>191.6</v>
      </c>
      <c r="F13" s="153">
        <v>191.237</v>
      </c>
      <c r="G13" s="153">
        <v>215</v>
      </c>
      <c r="H13" s="153">
        <v>221.677</v>
      </c>
      <c r="I13" s="154">
        <v>232.108</v>
      </c>
      <c r="J13" s="154">
        <v>240.651</v>
      </c>
      <c r="K13" s="154">
        <v>248.8</v>
      </c>
      <c r="L13" s="155">
        <v>258.6</v>
      </c>
      <c r="M13" s="155">
        <v>275.037</v>
      </c>
      <c r="N13" s="155">
        <v>275.217</v>
      </c>
      <c r="O13" s="155">
        <v>267.739</v>
      </c>
      <c r="P13" s="155">
        <v>278.678</v>
      </c>
      <c r="Q13" s="155">
        <v>283.953</v>
      </c>
      <c r="R13" s="155">
        <v>291.521</v>
      </c>
      <c r="S13" s="155">
        <v>287.283</v>
      </c>
      <c r="T13" s="155">
        <v>295.825</v>
      </c>
      <c r="U13" s="155">
        <v>316.82</v>
      </c>
      <c r="V13" s="155">
        <v>313.081</v>
      </c>
      <c r="W13" s="156">
        <v>315.664</v>
      </c>
      <c r="X13" s="156">
        <v>337.129</v>
      </c>
      <c r="Y13" s="156">
        <v>335.53700000000003</v>
      </c>
      <c r="Z13" s="156">
        <v>336</v>
      </c>
      <c r="AA13" s="156">
        <v>346.1</v>
      </c>
      <c r="AB13" s="156">
        <v>347.4</v>
      </c>
      <c r="AC13" s="156">
        <v>357.9</v>
      </c>
      <c r="AD13" s="156">
        <v>372.5</v>
      </c>
      <c r="AE13" s="156">
        <v>378.424</v>
      </c>
      <c r="AF13" s="156">
        <v>381</v>
      </c>
      <c r="AG13" s="156">
        <f>397759/1000</f>
        <v>397.759</v>
      </c>
    </row>
    <row r="14" spans="2:33" ht="33" customHeight="1">
      <c r="B14" s="162" t="s">
        <v>77</v>
      </c>
      <c r="C14" s="163">
        <v>137.2</v>
      </c>
      <c r="D14" s="163">
        <v>147.5</v>
      </c>
      <c r="E14" s="163">
        <v>169.8</v>
      </c>
      <c r="F14" s="163">
        <v>165.169</v>
      </c>
      <c r="G14" s="163">
        <v>162</v>
      </c>
      <c r="H14" s="163">
        <v>170.688</v>
      </c>
      <c r="I14" s="164">
        <v>167.089</v>
      </c>
      <c r="J14" s="164">
        <v>167.791</v>
      </c>
      <c r="K14" s="164">
        <v>171.4</v>
      </c>
      <c r="L14" s="165">
        <v>175.4</v>
      </c>
      <c r="M14" s="165">
        <v>189.749</v>
      </c>
      <c r="N14" s="165">
        <v>194.321</v>
      </c>
      <c r="O14" s="165">
        <v>190.80200000000002</v>
      </c>
      <c r="P14" s="165">
        <v>216.406</v>
      </c>
      <c r="Q14" s="165">
        <v>222.871</v>
      </c>
      <c r="R14" s="165">
        <v>232.63</v>
      </c>
      <c r="S14" s="165">
        <v>241.764</v>
      </c>
      <c r="T14" s="165">
        <v>246.728</v>
      </c>
      <c r="U14" s="165">
        <v>253.936</v>
      </c>
      <c r="V14" s="165">
        <v>272.01300000000003</v>
      </c>
      <c r="W14" s="151">
        <v>281.083</v>
      </c>
      <c r="X14" s="151">
        <v>294.254</v>
      </c>
      <c r="Y14" s="151">
        <v>310.66700000000003</v>
      </c>
      <c r="Z14" s="151">
        <v>466.3</v>
      </c>
      <c r="AA14" s="151">
        <f>AA15+AA16+AA17</f>
        <v>509.59999999999997</v>
      </c>
      <c r="AB14" s="151">
        <v>521.7</v>
      </c>
      <c r="AC14" s="151">
        <v>526.3</v>
      </c>
      <c r="AD14" s="151">
        <v>599.276</v>
      </c>
      <c r="AE14" s="151">
        <v>675.486</v>
      </c>
      <c r="AF14" s="151">
        <v>335.741</v>
      </c>
      <c r="AG14" s="151">
        <f>333144/1000</f>
        <v>333.144</v>
      </c>
    </row>
    <row r="15" spans="2:33" ht="19.5" customHeight="1">
      <c r="B15" s="152" t="s">
        <v>3</v>
      </c>
      <c r="C15" s="153">
        <v>41</v>
      </c>
      <c r="D15" s="153">
        <v>43.8</v>
      </c>
      <c r="E15" s="153">
        <v>52.5</v>
      </c>
      <c r="F15" s="153">
        <v>49.318</v>
      </c>
      <c r="G15" s="153">
        <v>48</v>
      </c>
      <c r="H15" s="153">
        <v>51.948</v>
      </c>
      <c r="I15" s="154">
        <v>49.256</v>
      </c>
      <c r="J15" s="154">
        <v>51.259</v>
      </c>
      <c r="K15" s="154">
        <v>63.1</v>
      </c>
      <c r="L15" s="155">
        <v>53.528</v>
      </c>
      <c r="M15" s="155">
        <v>59.802</v>
      </c>
      <c r="N15" s="155">
        <v>60.844</v>
      </c>
      <c r="O15" s="155">
        <v>62.166</v>
      </c>
      <c r="P15" s="155">
        <v>73.54</v>
      </c>
      <c r="Q15" s="155">
        <v>77.53</v>
      </c>
      <c r="R15" s="155">
        <v>82.875</v>
      </c>
      <c r="S15" s="155">
        <v>87.157</v>
      </c>
      <c r="T15" s="155">
        <v>89.966</v>
      </c>
      <c r="U15" s="155">
        <v>92.84</v>
      </c>
      <c r="V15" s="155">
        <v>98.568</v>
      </c>
      <c r="W15" s="156">
        <v>105.565</v>
      </c>
      <c r="X15" s="156">
        <v>113.842</v>
      </c>
      <c r="Y15" s="156">
        <v>120.572</v>
      </c>
      <c r="Z15" s="156">
        <v>175.1</v>
      </c>
      <c r="AA15" s="156">
        <v>205.3</v>
      </c>
      <c r="AB15" s="156">
        <v>207</v>
      </c>
      <c r="AC15" s="156">
        <v>208.4</v>
      </c>
      <c r="AD15" s="156">
        <v>230.112</v>
      </c>
      <c r="AE15" s="156">
        <v>260.321</v>
      </c>
      <c r="AF15" s="156">
        <v>141.956</v>
      </c>
      <c r="AG15" s="156">
        <f>147974/1000</f>
        <v>147.974</v>
      </c>
    </row>
    <row r="16" spans="2:33" ht="25.5" customHeight="1">
      <c r="B16" s="157" t="s">
        <v>4</v>
      </c>
      <c r="C16" s="158">
        <v>90.9</v>
      </c>
      <c r="D16" s="158">
        <v>97.7</v>
      </c>
      <c r="E16" s="158">
        <v>110.8</v>
      </c>
      <c r="F16" s="158">
        <v>108.402</v>
      </c>
      <c r="G16" s="158">
        <v>107</v>
      </c>
      <c r="H16" s="158">
        <v>112.517</v>
      </c>
      <c r="I16" s="159">
        <v>111.539</v>
      </c>
      <c r="J16" s="159">
        <v>109.831</v>
      </c>
      <c r="K16" s="159">
        <v>102.2</v>
      </c>
      <c r="L16" s="160">
        <v>115.915</v>
      </c>
      <c r="M16" s="160">
        <v>123.739</v>
      </c>
      <c r="N16" s="160">
        <v>126.052</v>
      </c>
      <c r="O16" s="160">
        <v>121.349</v>
      </c>
      <c r="P16" s="160">
        <v>135.162</v>
      </c>
      <c r="Q16" s="160">
        <v>137.484</v>
      </c>
      <c r="R16" s="160">
        <v>142.704</v>
      </c>
      <c r="S16" s="160">
        <v>147.2</v>
      </c>
      <c r="T16" s="160">
        <v>148.621</v>
      </c>
      <c r="U16" s="160">
        <v>153.047</v>
      </c>
      <c r="V16" s="160">
        <v>159.41</v>
      </c>
      <c r="W16" s="161">
        <v>166.902</v>
      </c>
      <c r="X16" s="161">
        <v>170.88</v>
      </c>
      <c r="Y16" s="161">
        <v>172.869</v>
      </c>
      <c r="Z16" s="161">
        <v>269.9</v>
      </c>
      <c r="AA16" s="161">
        <v>293.4</v>
      </c>
      <c r="AB16" s="161">
        <v>306.9</v>
      </c>
      <c r="AC16" s="161">
        <v>311.1</v>
      </c>
      <c r="AD16" s="161">
        <v>359.08</v>
      </c>
      <c r="AE16" s="161">
        <v>403.271</v>
      </c>
      <c r="AF16" s="161">
        <v>186.634</v>
      </c>
      <c r="AG16" s="161">
        <f>175731/1000</f>
        <v>175.731</v>
      </c>
    </row>
    <row r="17" spans="2:33" ht="28.5" customHeight="1" thickBot="1">
      <c r="B17" s="166" t="s">
        <v>5</v>
      </c>
      <c r="C17" s="167">
        <v>5.3</v>
      </c>
      <c r="D17" s="167">
        <v>6</v>
      </c>
      <c r="E17" s="167">
        <v>6.3</v>
      </c>
      <c r="F17" s="167">
        <v>7.449</v>
      </c>
      <c r="G17" s="167">
        <v>7</v>
      </c>
      <c r="H17" s="167">
        <v>6.223</v>
      </c>
      <c r="I17" s="168">
        <v>6.294</v>
      </c>
      <c r="J17" s="168">
        <v>6.701</v>
      </c>
      <c r="K17" s="168">
        <v>6.1</v>
      </c>
      <c r="L17" s="169">
        <v>6.037</v>
      </c>
      <c r="M17" s="169">
        <v>6.208</v>
      </c>
      <c r="N17" s="169">
        <v>7.425</v>
      </c>
      <c r="O17" s="169">
        <v>7.287</v>
      </c>
      <c r="P17" s="169">
        <v>7.704</v>
      </c>
      <c r="Q17" s="169">
        <v>7.857</v>
      </c>
      <c r="R17" s="169">
        <v>7.051</v>
      </c>
      <c r="S17" s="169">
        <v>7.355</v>
      </c>
      <c r="T17" s="169">
        <v>8.141</v>
      </c>
      <c r="U17" s="169">
        <v>8.049</v>
      </c>
      <c r="V17" s="169">
        <v>14.035</v>
      </c>
      <c r="W17" s="169">
        <v>8.616</v>
      </c>
      <c r="X17" s="169">
        <v>9.532</v>
      </c>
      <c r="Y17" s="169">
        <v>17.226</v>
      </c>
      <c r="Z17" s="169">
        <v>21.3</v>
      </c>
      <c r="AA17" s="169">
        <v>10.9</v>
      </c>
      <c r="AB17" s="169">
        <v>7.8</v>
      </c>
      <c r="AC17" s="169">
        <v>6.800000000000001</v>
      </c>
      <c r="AD17" s="169">
        <v>10.084</v>
      </c>
      <c r="AE17" s="169">
        <v>11.894</v>
      </c>
      <c r="AF17" s="169">
        <v>7.151</v>
      </c>
      <c r="AG17" s="169">
        <v>9439</v>
      </c>
    </row>
    <row r="20" ht="14.25">
      <c r="B20" s="146" t="s">
        <v>66</v>
      </c>
    </row>
    <row r="21" ht="15" thickBot="1">
      <c r="B21" s="146"/>
    </row>
    <row r="22" spans="2:33" ht="20.25" customHeight="1" thickBot="1">
      <c r="B22" s="170" t="s">
        <v>6</v>
      </c>
      <c r="C22" s="189">
        <v>41274</v>
      </c>
      <c r="D22" s="189">
        <v>41639</v>
      </c>
      <c r="E22" s="189">
        <v>41820</v>
      </c>
      <c r="F22" s="189">
        <v>41912</v>
      </c>
      <c r="G22" s="189">
        <v>42004</v>
      </c>
      <c r="H22" s="189">
        <v>42094</v>
      </c>
      <c r="I22" s="189">
        <v>42185</v>
      </c>
      <c r="J22" s="189">
        <v>42277</v>
      </c>
      <c r="K22" s="189">
        <v>42369</v>
      </c>
      <c r="L22" s="189">
        <v>42460</v>
      </c>
      <c r="M22" s="189">
        <v>42551</v>
      </c>
      <c r="N22" s="189">
        <v>42643</v>
      </c>
      <c r="O22" s="189">
        <v>42735</v>
      </c>
      <c r="P22" s="189">
        <v>42825</v>
      </c>
      <c r="Q22" s="189">
        <v>42916</v>
      </c>
      <c r="R22" s="189">
        <v>43008</v>
      </c>
      <c r="S22" s="189">
        <v>43100</v>
      </c>
      <c r="T22" s="189">
        <v>43190</v>
      </c>
      <c r="U22" s="189">
        <v>43281</v>
      </c>
      <c r="V22" s="189">
        <v>43373</v>
      </c>
      <c r="W22" s="189">
        <v>43465</v>
      </c>
      <c r="X22" s="189">
        <v>43555</v>
      </c>
      <c r="Y22" s="189">
        <v>43646</v>
      </c>
      <c r="Z22" s="189">
        <v>43727</v>
      </c>
      <c r="AA22" s="189" t="s">
        <v>75</v>
      </c>
      <c r="AB22" s="189">
        <v>43921</v>
      </c>
      <c r="AC22" s="189">
        <v>44012</v>
      </c>
      <c r="AD22" s="189">
        <v>44094</v>
      </c>
      <c r="AE22" s="189">
        <v>44196</v>
      </c>
      <c r="AF22" s="189">
        <v>44286</v>
      </c>
      <c r="AG22" s="189">
        <v>44377</v>
      </c>
    </row>
    <row r="23" spans="2:33" s="206" customFormat="1" ht="24.75" customHeight="1">
      <c r="B23" s="205" t="s">
        <v>78</v>
      </c>
      <c r="C23" s="201">
        <v>55.545</v>
      </c>
      <c r="D23" s="201">
        <v>65.063</v>
      </c>
      <c r="E23" s="201">
        <v>66.794</v>
      </c>
      <c r="F23" s="201">
        <v>67.423</v>
      </c>
      <c r="G23" s="201">
        <v>70.202</v>
      </c>
      <c r="H23" s="201">
        <v>67.199</v>
      </c>
      <c r="I23" s="202">
        <v>68.406</v>
      </c>
      <c r="J23" s="202">
        <v>71.024</v>
      </c>
      <c r="K23" s="202">
        <v>75.7</v>
      </c>
      <c r="L23" s="203">
        <v>72.73</v>
      </c>
      <c r="M23" s="203">
        <v>79.241</v>
      </c>
      <c r="N23" s="203">
        <v>85.323</v>
      </c>
      <c r="O23" s="203">
        <v>91.876</v>
      </c>
      <c r="P23" s="203">
        <v>94.502</v>
      </c>
      <c r="Q23" s="203">
        <v>97.136</v>
      </c>
      <c r="R23" s="203">
        <v>98.871</v>
      </c>
      <c r="S23" s="203">
        <v>104.671</v>
      </c>
      <c r="T23" s="203">
        <v>106.36500000000001</v>
      </c>
      <c r="U23" s="203">
        <v>109.033</v>
      </c>
      <c r="V23" s="203">
        <v>111.761</v>
      </c>
      <c r="W23" s="199">
        <v>118.873</v>
      </c>
      <c r="X23" s="203">
        <v>121.275</v>
      </c>
      <c r="Y23" s="199">
        <v>122.555</v>
      </c>
      <c r="Z23" s="199">
        <v>115.89999999999999</v>
      </c>
      <c r="AA23" s="199">
        <f>AA24+AA25+AA26</f>
        <v>118.5</v>
      </c>
      <c r="AB23" s="199">
        <f>AB24+AB25+AB26</f>
        <v>108.1</v>
      </c>
      <c r="AC23" s="199">
        <v>100.8</v>
      </c>
      <c r="AD23" s="151">
        <v>103.24100000000001</v>
      </c>
      <c r="AE23" s="151">
        <v>110.78699999999999</v>
      </c>
      <c r="AF23" s="151">
        <v>101.557</v>
      </c>
      <c r="AG23" s="151">
        <f>106145/1000</f>
        <v>106.145</v>
      </c>
    </row>
    <row r="24" spans="2:33" ht="24.75" customHeight="1">
      <c r="B24" s="152" t="s">
        <v>3</v>
      </c>
      <c r="C24" s="153">
        <v>14.204</v>
      </c>
      <c r="D24" s="153">
        <v>17.552</v>
      </c>
      <c r="E24" s="153">
        <v>17.979</v>
      </c>
      <c r="F24" s="153">
        <v>17.438</v>
      </c>
      <c r="G24" s="153">
        <v>18.568</v>
      </c>
      <c r="H24" s="153">
        <v>17.771</v>
      </c>
      <c r="I24" s="154">
        <v>18.188</v>
      </c>
      <c r="J24" s="154">
        <v>19.6</v>
      </c>
      <c r="K24" s="154">
        <v>21.1</v>
      </c>
      <c r="L24" s="155">
        <v>20.425</v>
      </c>
      <c r="M24" s="155">
        <v>22.788</v>
      </c>
      <c r="N24" s="155">
        <v>25.076</v>
      </c>
      <c r="O24" s="155">
        <v>27.63</v>
      </c>
      <c r="P24" s="155">
        <v>29.131</v>
      </c>
      <c r="Q24" s="155">
        <v>30.125</v>
      </c>
      <c r="R24" s="155">
        <v>30.72</v>
      </c>
      <c r="S24" s="155">
        <v>32.956</v>
      </c>
      <c r="T24" s="155">
        <v>33.434</v>
      </c>
      <c r="U24" s="155">
        <v>34.02</v>
      </c>
      <c r="V24" s="155">
        <v>34.925</v>
      </c>
      <c r="W24" s="171">
        <v>37.529</v>
      </c>
      <c r="X24" s="155">
        <v>41.161</v>
      </c>
      <c r="Y24" s="171">
        <v>44.487</v>
      </c>
      <c r="Z24" s="155">
        <v>34.8</v>
      </c>
      <c r="AA24" s="197">
        <v>44.6</v>
      </c>
      <c r="AB24" s="196">
        <v>36.6</v>
      </c>
      <c r="AC24" s="196">
        <v>34.2</v>
      </c>
      <c r="AD24" s="196">
        <v>34.307</v>
      </c>
      <c r="AE24" s="196">
        <v>37.35</v>
      </c>
      <c r="AF24" s="196">
        <v>36.744</v>
      </c>
      <c r="AG24" s="196">
        <f>39077/1000</f>
        <v>39.077</v>
      </c>
    </row>
    <row r="25" spans="2:33" ht="24.75" customHeight="1">
      <c r="B25" s="157" t="s">
        <v>4</v>
      </c>
      <c r="C25" s="158">
        <v>39.2</v>
      </c>
      <c r="D25" s="158">
        <v>43.837</v>
      </c>
      <c r="E25" s="158">
        <v>45.646</v>
      </c>
      <c r="F25" s="158">
        <v>46.683</v>
      </c>
      <c r="G25" s="158">
        <v>47.948</v>
      </c>
      <c r="H25" s="158">
        <v>46.445</v>
      </c>
      <c r="I25" s="159">
        <v>47.51</v>
      </c>
      <c r="J25" s="159">
        <v>48.777</v>
      </c>
      <c r="K25" s="159">
        <v>51.8</v>
      </c>
      <c r="L25" s="160">
        <v>49.584</v>
      </c>
      <c r="M25" s="160">
        <v>53.539</v>
      </c>
      <c r="N25" s="160">
        <v>56.863</v>
      </c>
      <c r="O25" s="160">
        <v>60.508</v>
      </c>
      <c r="P25" s="160">
        <v>61.554</v>
      </c>
      <c r="Q25" s="160">
        <v>62.977</v>
      </c>
      <c r="R25" s="160">
        <v>64.258</v>
      </c>
      <c r="S25" s="160">
        <v>67.58</v>
      </c>
      <c r="T25" s="160">
        <v>68.498</v>
      </c>
      <c r="U25" s="160">
        <v>70.12</v>
      </c>
      <c r="V25" s="160">
        <v>71.965</v>
      </c>
      <c r="W25" s="172">
        <v>76.165</v>
      </c>
      <c r="X25" s="160">
        <v>74.614</v>
      </c>
      <c r="Y25" s="172">
        <v>72.145</v>
      </c>
      <c r="Z25" s="160">
        <v>71.5</v>
      </c>
      <c r="AA25" s="198">
        <v>69</v>
      </c>
      <c r="AB25" s="161">
        <v>67.4</v>
      </c>
      <c r="AC25" s="161">
        <v>63</v>
      </c>
      <c r="AD25" s="161">
        <v>65.427</v>
      </c>
      <c r="AE25" s="161">
        <v>69.564</v>
      </c>
      <c r="AF25" s="161">
        <v>62.123</v>
      </c>
      <c r="AG25" s="161">
        <f>63647/1000</f>
        <v>63.647</v>
      </c>
    </row>
    <row r="26" spans="2:33" ht="24.75" customHeight="1">
      <c r="B26" s="152" t="s">
        <v>5</v>
      </c>
      <c r="C26" s="153">
        <v>2.141</v>
      </c>
      <c r="D26" s="153">
        <v>3.674</v>
      </c>
      <c r="E26" s="153">
        <v>3.183</v>
      </c>
      <c r="F26" s="153">
        <v>3.302</v>
      </c>
      <c r="G26" s="153">
        <v>3.686</v>
      </c>
      <c r="H26" s="153">
        <v>2.983</v>
      </c>
      <c r="I26" s="154">
        <v>2.708</v>
      </c>
      <c r="J26" s="154">
        <v>2.592</v>
      </c>
      <c r="K26" s="154">
        <v>2.8</v>
      </c>
      <c r="L26" s="155">
        <v>2.721</v>
      </c>
      <c r="M26" s="155">
        <v>2.914</v>
      </c>
      <c r="N26" s="155">
        <v>3.384</v>
      </c>
      <c r="O26" s="155">
        <v>3.738</v>
      </c>
      <c r="P26" s="155">
        <v>3.817</v>
      </c>
      <c r="Q26" s="155">
        <v>4.034</v>
      </c>
      <c r="R26" s="155">
        <v>3.893</v>
      </c>
      <c r="S26" s="155">
        <v>4.135</v>
      </c>
      <c r="T26" s="155">
        <v>4.433</v>
      </c>
      <c r="U26" s="155">
        <v>4.893</v>
      </c>
      <c r="V26" s="155">
        <v>4.871</v>
      </c>
      <c r="W26" s="171">
        <v>5.179</v>
      </c>
      <c r="X26" s="155">
        <v>5.5</v>
      </c>
      <c r="Y26" s="171">
        <v>5.923</v>
      </c>
      <c r="Z26" s="155">
        <v>9.6</v>
      </c>
      <c r="AA26" s="197">
        <v>4.9</v>
      </c>
      <c r="AB26" s="156">
        <v>4.1</v>
      </c>
      <c r="AC26" s="156">
        <v>3.6</v>
      </c>
      <c r="AD26" s="156">
        <v>3.507</v>
      </c>
      <c r="AE26" s="156">
        <v>3.873</v>
      </c>
      <c r="AF26" s="156">
        <v>2.69</v>
      </c>
      <c r="AG26" s="156">
        <f>3421/1000</f>
        <v>3.421</v>
      </c>
    </row>
    <row r="27" spans="2:33" ht="26.25" customHeight="1">
      <c r="B27" s="162" t="s">
        <v>67</v>
      </c>
      <c r="C27" s="163">
        <v>1354.177</v>
      </c>
      <c r="D27" s="163">
        <v>1661.073</v>
      </c>
      <c r="E27" s="163">
        <v>1801.444</v>
      </c>
      <c r="F27" s="163">
        <v>1852.628</v>
      </c>
      <c r="G27" s="163">
        <v>1940.439</v>
      </c>
      <c r="H27" s="163">
        <v>1986.962</v>
      </c>
      <c r="I27" s="164">
        <v>2040.724</v>
      </c>
      <c r="J27" s="164">
        <v>2057.558</v>
      </c>
      <c r="K27" s="195">
        <v>2117.783</v>
      </c>
      <c r="L27" s="183">
        <v>2174.833</v>
      </c>
      <c r="M27" s="183">
        <v>2228.159</v>
      </c>
      <c r="N27" s="183">
        <v>2268.264</v>
      </c>
      <c r="O27" s="183">
        <v>2349.652</v>
      </c>
      <c r="P27" s="183">
        <v>2428.31</v>
      </c>
      <c r="Q27" s="183">
        <v>2481.004</v>
      </c>
      <c r="R27" s="183">
        <v>2514.185</v>
      </c>
      <c r="S27" s="183">
        <v>2568.778</v>
      </c>
      <c r="T27" s="183">
        <v>2612.7619999999997</v>
      </c>
      <c r="U27" s="183">
        <v>2735.017</v>
      </c>
      <c r="V27" s="183">
        <v>2678.915254237288</v>
      </c>
      <c r="W27" s="183">
        <v>2728.754</v>
      </c>
      <c r="X27" s="183">
        <v>2782.5409999999997</v>
      </c>
      <c r="Y27" s="183">
        <v>2815.913</v>
      </c>
      <c r="Z27" s="183">
        <v>2859.2000000000003</v>
      </c>
      <c r="AA27" s="183">
        <f>AA28+AA29+AA30</f>
        <v>2936.7</v>
      </c>
      <c r="AB27" s="151">
        <f>AB28+AB29+AB30</f>
        <v>3003.0000000000005</v>
      </c>
      <c r="AC27" s="151">
        <v>3068.3</v>
      </c>
      <c r="AD27" s="151">
        <v>3168.807</v>
      </c>
      <c r="AE27" s="199">
        <v>3234.386</v>
      </c>
      <c r="AF27" s="199">
        <v>3312.656</v>
      </c>
      <c r="AG27" s="199">
        <f>3366393/1000</f>
        <v>3366.393</v>
      </c>
    </row>
    <row r="28" spans="2:33" ht="21.75" customHeight="1">
      <c r="B28" s="152" t="s">
        <v>3</v>
      </c>
      <c r="C28" s="153">
        <v>532.415</v>
      </c>
      <c r="D28" s="153">
        <v>652.058</v>
      </c>
      <c r="E28" s="153">
        <v>705.906</v>
      </c>
      <c r="F28" s="153">
        <v>723.96</v>
      </c>
      <c r="G28" s="153">
        <v>764.625</v>
      </c>
      <c r="H28" s="153">
        <v>783.44</v>
      </c>
      <c r="I28" s="154">
        <v>805.126</v>
      </c>
      <c r="J28" s="154">
        <v>813.257</v>
      </c>
      <c r="K28" s="154">
        <v>839.834</v>
      </c>
      <c r="L28" s="155">
        <v>861.78</v>
      </c>
      <c r="M28" s="155">
        <v>883.071</v>
      </c>
      <c r="N28" s="155">
        <v>902.349</v>
      </c>
      <c r="O28" s="155">
        <v>940.489</v>
      </c>
      <c r="P28" s="155">
        <v>974.373</v>
      </c>
      <c r="Q28" s="155">
        <v>999.399</v>
      </c>
      <c r="R28" s="155">
        <v>1011.995</v>
      </c>
      <c r="S28" s="155">
        <v>1037.765</v>
      </c>
      <c r="T28" s="155">
        <v>1057.697</v>
      </c>
      <c r="U28" s="155">
        <v>1106.163</v>
      </c>
      <c r="V28" s="155">
        <v>1085.4295704295705</v>
      </c>
      <c r="W28" s="171">
        <v>1103.056</v>
      </c>
      <c r="X28" s="155">
        <v>1184.905</v>
      </c>
      <c r="Y28" s="155">
        <v>1149.4</v>
      </c>
      <c r="Z28" s="155">
        <v>1156.6</v>
      </c>
      <c r="AA28" s="155">
        <v>1220.3</v>
      </c>
      <c r="AB28" s="156">
        <v>1231.4</v>
      </c>
      <c r="AC28" s="156">
        <v>1266.8</v>
      </c>
      <c r="AD28" s="156">
        <v>1314.258</v>
      </c>
      <c r="AE28" s="156">
        <v>1355.437</v>
      </c>
      <c r="AF28" s="156">
        <v>1406.652</v>
      </c>
      <c r="AG28" s="156">
        <f>1421937/1000</f>
        <v>1421.937</v>
      </c>
    </row>
    <row r="29" spans="2:33" ht="24" customHeight="1">
      <c r="B29" s="157" t="s">
        <v>4</v>
      </c>
      <c r="C29" s="158">
        <v>725.018</v>
      </c>
      <c r="D29" s="158">
        <v>878.714</v>
      </c>
      <c r="E29" s="158">
        <v>945.894</v>
      </c>
      <c r="F29" s="158">
        <v>972.023</v>
      </c>
      <c r="G29" s="158">
        <v>1013</v>
      </c>
      <c r="H29" s="158">
        <v>1035.151</v>
      </c>
      <c r="I29" s="159">
        <v>1060.047</v>
      </c>
      <c r="J29" s="159">
        <v>1062.893</v>
      </c>
      <c r="K29" s="159">
        <v>1090.715</v>
      </c>
      <c r="L29" s="160">
        <v>1120.604</v>
      </c>
      <c r="M29" s="160">
        <v>1146.51</v>
      </c>
      <c r="N29" s="160">
        <v>1162.583</v>
      </c>
      <c r="O29" s="160">
        <v>1200.301</v>
      </c>
      <c r="P29" s="160">
        <v>1236.948</v>
      </c>
      <c r="Q29" s="160">
        <v>1259.494</v>
      </c>
      <c r="R29" s="160">
        <v>1275.456</v>
      </c>
      <c r="S29" s="160">
        <v>1301.214</v>
      </c>
      <c r="T29" s="160">
        <v>1320.542</v>
      </c>
      <c r="U29" s="160">
        <v>1381.549</v>
      </c>
      <c r="V29" s="160">
        <v>1355.109</v>
      </c>
      <c r="W29" s="172">
        <v>1375.911</v>
      </c>
      <c r="X29" s="160">
        <v>1343.473</v>
      </c>
      <c r="Y29" s="160">
        <v>1407.687</v>
      </c>
      <c r="Z29" s="160">
        <v>1437.7</v>
      </c>
      <c r="AA29" s="160">
        <v>1445.1</v>
      </c>
      <c r="AB29" s="161">
        <v>1491.7</v>
      </c>
      <c r="AC29" s="161">
        <v>1517.7</v>
      </c>
      <c r="AD29" s="161">
        <v>1563.071</v>
      </c>
      <c r="AE29" s="161">
        <v>1585.538</v>
      </c>
      <c r="AF29" s="161">
        <v>1608.078</v>
      </c>
      <c r="AG29" s="161">
        <f>1631459/1000</f>
        <v>1631.459</v>
      </c>
    </row>
    <row r="30" spans="2:33" ht="20.25" customHeight="1" thickBot="1">
      <c r="B30" s="166" t="s">
        <v>5</v>
      </c>
      <c r="C30" s="167">
        <v>96.744</v>
      </c>
      <c r="D30" s="167">
        <v>130.301</v>
      </c>
      <c r="E30" s="167">
        <v>149.644</v>
      </c>
      <c r="F30" s="167">
        <v>156.64</v>
      </c>
      <c r="G30" s="167">
        <v>162.245</v>
      </c>
      <c r="H30" s="167">
        <v>168.371</v>
      </c>
      <c r="I30" s="168">
        <v>175.551</v>
      </c>
      <c r="J30" s="168">
        <v>181.408</v>
      </c>
      <c r="K30" s="168">
        <v>187.234</v>
      </c>
      <c r="L30" s="169">
        <v>192.449</v>
      </c>
      <c r="M30" s="169">
        <v>198.578</v>
      </c>
      <c r="N30" s="169">
        <v>203.332</v>
      </c>
      <c r="O30" s="169">
        <v>208.862</v>
      </c>
      <c r="P30" s="169">
        <v>216.989</v>
      </c>
      <c r="Q30" s="169">
        <v>222.111</v>
      </c>
      <c r="R30" s="169">
        <v>226.734</v>
      </c>
      <c r="S30" s="169">
        <v>229.799</v>
      </c>
      <c r="T30" s="169">
        <v>234.523</v>
      </c>
      <c r="U30" s="169">
        <v>247.305</v>
      </c>
      <c r="V30" s="169">
        <v>244.83832335329342</v>
      </c>
      <c r="W30" s="173">
        <v>249.787</v>
      </c>
      <c r="X30" s="169">
        <v>254.163</v>
      </c>
      <c r="Y30" s="169">
        <v>258.809</v>
      </c>
      <c r="Z30" s="169">
        <v>264.9</v>
      </c>
      <c r="AA30" s="169">
        <v>271.3</v>
      </c>
      <c r="AB30" s="169">
        <v>279.9</v>
      </c>
      <c r="AC30" s="169">
        <v>283.8</v>
      </c>
      <c r="AD30" s="169">
        <v>291.478</v>
      </c>
      <c r="AE30" s="169">
        <v>293.411</v>
      </c>
      <c r="AF30" s="169">
        <v>297.926</v>
      </c>
      <c r="AG30" s="169">
        <f>312997/1000</f>
        <v>312.997</v>
      </c>
    </row>
    <row r="31" spans="2:18" ht="14.2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4.2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ht="14.25">
      <c r="B33" s="146" t="s">
        <v>80</v>
      </c>
    </row>
    <row r="34" ht="15" thickBot="1">
      <c r="B34" s="146"/>
    </row>
    <row r="35" spans="2:33" ht="21.75" customHeight="1" thickBot="1">
      <c r="B35" s="207" t="s">
        <v>54</v>
      </c>
      <c r="C35" s="189">
        <v>41274</v>
      </c>
      <c r="D35" s="189">
        <v>41639</v>
      </c>
      <c r="E35" s="189">
        <v>41820</v>
      </c>
      <c r="F35" s="189">
        <v>41912</v>
      </c>
      <c r="G35" s="189">
        <v>42004</v>
      </c>
      <c r="H35" s="189">
        <v>42094</v>
      </c>
      <c r="I35" s="189">
        <v>42185</v>
      </c>
      <c r="J35" s="189">
        <v>42277</v>
      </c>
      <c r="K35" s="189">
        <v>42369</v>
      </c>
      <c r="L35" s="189">
        <v>42460</v>
      </c>
      <c r="M35" s="189">
        <v>42551</v>
      </c>
      <c r="N35" s="189">
        <v>42643</v>
      </c>
      <c r="O35" s="189">
        <v>42735</v>
      </c>
      <c r="P35" s="189">
        <v>42825</v>
      </c>
      <c r="Q35" s="189">
        <v>42916</v>
      </c>
      <c r="R35" s="189">
        <v>43008</v>
      </c>
      <c r="S35" s="189">
        <v>43100</v>
      </c>
      <c r="T35" s="189">
        <v>43190</v>
      </c>
      <c r="U35" s="189">
        <v>43281</v>
      </c>
      <c r="V35" s="189">
        <v>43373</v>
      </c>
      <c r="W35" s="189">
        <v>43465</v>
      </c>
      <c r="X35" s="189">
        <v>43555</v>
      </c>
      <c r="Y35" s="189">
        <v>43646</v>
      </c>
      <c r="Z35" s="189">
        <v>43709</v>
      </c>
      <c r="AA35" s="189">
        <v>44184</v>
      </c>
      <c r="AB35" s="189">
        <v>43921</v>
      </c>
      <c r="AC35" s="189">
        <v>44012</v>
      </c>
      <c r="AD35" s="189">
        <v>44094</v>
      </c>
      <c r="AE35" s="189">
        <v>44196</v>
      </c>
      <c r="AF35" s="189">
        <v>44286</v>
      </c>
      <c r="AG35" s="189">
        <v>44377</v>
      </c>
    </row>
    <row r="36" spans="2:33" ht="24.75" customHeight="1">
      <c r="B36" s="147" t="s">
        <v>78</v>
      </c>
      <c r="C36" s="148">
        <v>81.65500000000002</v>
      </c>
      <c r="D36" s="148">
        <v>82.43699999999998</v>
      </c>
      <c r="E36" s="148">
        <v>102.792</v>
      </c>
      <c r="F36" s="148">
        <v>97.746</v>
      </c>
      <c r="G36" s="148">
        <v>92.272</v>
      </c>
      <c r="H36" s="148">
        <v>103.489</v>
      </c>
      <c r="I36" s="149">
        <v>98.683</v>
      </c>
      <c r="J36" s="149">
        <v>96.767</v>
      </c>
      <c r="K36" s="149">
        <v>95.7</v>
      </c>
      <c r="L36" s="150">
        <v>102.7</v>
      </c>
      <c r="M36" s="150">
        <v>110.508</v>
      </c>
      <c r="N36" s="150">
        <v>108.998</v>
      </c>
      <c r="O36" s="150">
        <v>98.926</v>
      </c>
      <c r="P36" s="150">
        <v>121.904</v>
      </c>
      <c r="Q36" s="150">
        <v>125.735</v>
      </c>
      <c r="R36" s="150">
        <v>133.759</v>
      </c>
      <c r="S36" s="150">
        <v>137.093</v>
      </c>
      <c r="T36" s="150">
        <v>140.363</v>
      </c>
      <c r="U36" s="150">
        <v>144.903</v>
      </c>
      <c r="V36" s="150">
        <v>160.252</v>
      </c>
      <c r="W36" s="151">
        <v>161.507</v>
      </c>
      <c r="X36" s="150">
        <v>172.979</v>
      </c>
      <c r="Y36" s="151">
        <v>188.112</v>
      </c>
      <c r="Z36" s="151">
        <f>Z37+Z38+Z39</f>
        <v>297.5</v>
      </c>
      <c r="AA36" s="151">
        <f>AA37+AA38+AA39</f>
        <v>390.9</v>
      </c>
      <c r="AB36" s="151">
        <v>413.6</v>
      </c>
      <c r="AC36" s="151">
        <v>425.49999999999994</v>
      </c>
      <c r="AD36" s="151">
        <f>AD37+AD38+AD39</f>
        <v>496.43500000000006</v>
      </c>
      <c r="AE36" s="151">
        <f>AE37+AE38+AE39</f>
        <v>564.699</v>
      </c>
      <c r="AF36" s="151">
        <v>234.184</v>
      </c>
      <c r="AG36" s="151">
        <f>226999/1000</f>
        <v>226.999</v>
      </c>
    </row>
    <row r="37" spans="2:33" ht="21" customHeight="1">
      <c r="B37" s="152" t="s">
        <v>3</v>
      </c>
      <c r="C37" s="153">
        <v>26.796</v>
      </c>
      <c r="D37" s="153">
        <v>26.247999999999998</v>
      </c>
      <c r="E37" s="153">
        <v>34.521</v>
      </c>
      <c r="F37" s="153">
        <v>31.88</v>
      </c>
      <c r="G37" s="153">
        <v>29.652</v>
      </c>
      <c r="H37" s="153">
        <v>34.177</v>
      </c>
      <c r="I37" s="154">
        <v>31.068</v>
      </c>
      <c r="J37" s="154">
        <v>31.604</v>
      </c>
      <c r="K37" s="154">
        <v>42</v>
      </c>
      <c r="L37" s="155">
        <v>33.1</v>
      </c>
      <c r="M37" s="155">
        <v>37.014</v>
      </c>
      <c r="N37" s="155">
        <v>35.768</v>
      </c>
      <c r="O37" s="155">
        <v>34.536</v>
      </c>
      <c r="P37" s="155">
        <v>44.409</v>
      </c>
      <c r="Q37" s="155">
        <v>47.405</v>
      </c>
      <c r="R37" s="155">
        <v>52.155</v>
      </c>
      <c r="S37" s="155">
        <v>54.201</v>
      </c>
      <c r="T37" s="155">
        <v>56.532</v>
      </c>
      <c r="U37" s="155">
        <v>58.82</v>
      </c>
      <c r="V37" s="155">
        <v>63.643</v>
      </c>
      <c r="W37" s="156">
        <v>67.828</v>
      </c>
      <c r="X37" s="155">
        <v>72.681</v>
      </c>
      <c r="Y37" s="156">
        <v>76.085</v>
      </c>
      <c r="Z37" s="156">
        <v>104.9</v>
      </c>
      <c r="AA37" s="156">
        <v>160.7</v>
      </c>
      <c r="AB37" s="156">
        <v>170.4</v>
      </c>
      <c r="AC37" s="156">
        <v>174.2</v>
      </c>
      <c r="AD37" s="156">
        <v>196.205</v>
      </c>
      <c r="AE37" s="156">
        <v>222.971</v>
      </c>
      <c r="AF37" s="156">
        <v>105.212</v>
      </c>
      <c r="AG37" s="156">
        <f>108897/1000</f>
        <v>108.897</v>
      </c>
    </row>
    <row r="38" spans="2:33" ht="21.75" customHeight="1">
      <c r="B38" s="157" t="s">
        <v>4</v>
      </c>
      <c r="C38" s="158">
        <v>51.7</v>
      </c>
      <c r="D38" s="158">
        <v>53.863</v>
      </c>
      <c r="E38" s="158">
        <v>65.154</v>
      </c>
      <c r="F38" s="158">
        <v>61.719</v>
      </c>
      <c r="G38" s="158">
        <v>59</v>
      </c>
      <c r="H38" s="158">
        <v>66.072</v>
      </c>
      <c r="I38" s="159">
        <v>64.029</v>
      </c>
      <c r="J38" s="159">
        <v>61.054</v>
      </c>
      <c r="K38" s="159">
        <v>50.4</v>
      </c>
      <c r="L38" s="160">
        <v>66.3</v>
      </c>
      <c r="M38" s="160">
        <v>70.2</v>
      </c>
      <c r="N38" s="160">
        <v>69.189</v>
      </c>
      <c r="O38" s="160">
        <v>60.841</v>
      </c>
      <c r="P38" s="160">
        <v>73.608</v>
      </c>
      <c r="Q38" s="160">
        <v>74.507</v>
      </c>
      <c r="R38" s="160">
        <v>78.446</v>
      </c>
      <c r="S38" s="160">
        <v>79.672</v>
      </c>
      <c r="T38" s="160">
        <v>80.123</v>
      </c>
      <c r="U38" s="160">
        <v>82.927</v>
      </c>
      <c r="V38" s="160">
        <v>87.445</v>
      </c>
      <c r="W38" s="161">
        <v>90.246</v>
      </c>
      <c r="X38" s="160">
        <v>96.266</v>
      </c>
      <c r="Y38" s="161">
        <v>100.724</v>
      </c>
      <c r="Z38" s="161">
        <v>171.4</v>
      </c>
      <c r="AA38" s="161">
        <v>224.3</v>
      </c>
      <c r="AB38" s="161">
        <v>239.5</v>
      </c>
      <c r="AC38" s="161">
        <v>248.1</v>
      </c>
      <c r="AD38" s="161">
        <v>293.653</v>
      </c>
      <c r="AE38" s="161">
        <v>333.707</v>
      </c>
      <c r="AF38" s="161">
        <v>124.511</v>
      </c>
      <c r="AG38" s="161">
        <f>112084/1000</f>
        <v>112.084</v>
      </c>
    </row>
    <row r="39" spans="2:33" ht="18.75" customHeight="1">
      <c r="B39" s="152" t="s">
        <v>5</v>
      </c>
      <c r="C39" s="153">
        <v>3.159</v>
      </c>
      <c r="D39" s="153">
        <v>2.326</v>
      </c>
      <c r="E39" s="153">
        <v>3.117</v>
      </c>
      <c r="F39" s="153">
        <v>4.147</v>
      </c>
      <c r="G39" s="153">
        <v>3.031</v>
      </c>
      <c r="H39" s="153">
        <v>3.24</v>
      </c>
      <c r="I39" s="154">
        <v>3.586</v>
      </c>
      <c r="J39" s="154">
        <v>4.109</v>
      </c>
      <c r="K39" s="154">
        <v>3.3</v>
      </c>
      <c r="L39" s="155">
        <v>3.316</v>
      </c>
      <c r="M39" s="155">
        <v>3.294</v>
      </c>
      <c r="N39" s="155">
        <v>4.041</v>
      </c>
      <c r="O39" s="155">
        <v>3.549</v>
      </c>
      <c r="P39" s="155">
        <v>3.887</v>
      </c>
      <c r="Q39" s="155">
        <v>3.823</v>
      </c>
      <c r="R39" s="155">
        <v>3.158</v>
      </c>
      <c r="S39" s="155">
        <v>3.22</v>
      </c>
      <c r="T39" s="155">
        <v>3.708</v>
      </c>
      <c r="U39" s="155">
        <v>3.156</v>
      </c>
      <c r="V39" s="155">
        <v>9.164</v>
      </c>
      <c r="W39" s="156">
        <v>3.433</v>
      </c>
      <c r="X39" s="155">
        <v>4.032</v>
      </c>
      <c r="Y39" s="156">
        <v>11.303</v>
      </c>
      <c r="Z39" s="156">
        <v>21.2</v>
      </c>
      <c r="AA39" s="156">
        <v>5.9</v>
      </c>
      <c r="AB39" s="156">
        <v>3.7</v>
      </c>
      <c r="AC39" s="156">
        <v>3.2</v>
      </c>
      <c r="AD39" s="156">
        <v>6.577</v>
      </c>
      <c r="AE39" s="156">
        <v>8.021</v>
      </c>
      <c r="AF39" s="156">
        <v>4.461</v>
      </c>
      <c r="AG39" s="156">
        <f>6018/1000</f>
        <v>6.018</v>
      </c>
    </row>
    <row r="40" spans="2:33" ht="23.25" customHeight="1">
      <c r="B40" s="162" t="s">
        <v>67</v>
      </c>
      <c r="C40" s="163">
        <v>634.623</v>
      </c>
      <c r="D40" s="163">
        <v>700.3269999999999</v>
      </c>
      <c r="E40" s="163">
        <v>595.556</v>
      </c>
      <c r="F40" s="163">
        <v>618.468</v>
      </c>
      <c r="G40" s="163">
        <v>630.872</v>
      </c>
      <c r="H40" s="163">
        <v>640.925</v>
      </c>
      <c r="I40" s="164">
        <v>678.168</v>
      </c>
      <c r="J40" s="164">
        <v>687.723</v>
      </c>
      <c r="K40" s="164">
        <v>676.098</v>
      </c>
      <c r="L40" s="165">
        <v>744.999</v>
      </c>
      <c r="M40" s="165">
        <v>780.215</v>
      </c>
      <c r="N40" s="165">
        <v>793.482</v>
      </c>
      <c r="O40" s="165">
        <v>830.625</v>
      </c>
      <c r="P40" s="165">
        <v>859.895</v>
      </c>
      <c r="Q40" s="165">
        <v>875.519</v>
      </c>
      <c r="R40" s="165">
        <v>900.625</v>
      </c>
      <c r="S40" s="165">
        <v>889.532</v>
      </c>
      <c r="T40" s="165">
        <v>966.505</v>
      </c>
      <c r="U40" s="165">
        <v>952.834</v>
      </c>
      <c r="V40" s="165">
        <v>977.914</v>
      </c>
      <c r="W40" s="176">
        <v>949.693</v>
      </c>
      <c r="X40" s="165">
        <v>947.142</v>
      </c>
      <c r="Y40" s="176">
        <v>956.59</v>
      </c>
      <c r="Z40" s="176">
        <v>965.3</v>
      </c>
      <c r="AA40" s="176">
        <f>AA41+AA42+AA43</f>
        <v>970.6</v>
      </c>
      <c r="AB40" s="176">
        <v>951</v>
      </c>
      <c r="AC40" s="176">
        <v>1039.8</v>
      </c>
      <c r="AD40" s="176">
        <f>AD41+AD42+AD43</f>
        <v>1100.554</v>
      </c>
      <c r="AE40" s="176">
        <f>AE41+AE42+AE43</f>
        <v>1135.32</v>
      </c>
      <c r="AF40" s="176">
        <v>1146.049</v>
      </c>
      <c r="AG40" s="176">
        <f>1230723/1000</f>
        <v>1230.723</v>
      </c>
    </row>
    <row r="41" spans="2:33" ht="24" customHeight="1">
      <c r="B41" s="152" t="s">
        <v>3</v>
      </c>
      <c r="C41" s="153">
        <v>252.385</v>
      </c>
      <c r="D41" s="153">
        <v>266.24199999999996</v>
      </c>
      <c r="E41" s="153">
        <v>213.49400000000003</v>
      </c>
      <c r="F41" s="153">
        <v>224.243</v>
      </c>
      <c r="G41" s="153">
        <v>222.848</v>
      </c>
      <c r="H41" s="153">
        <v>227.12</v>
      </c>
      <c r="I41" s="154">
        <v>240.867</v>
      </c>
      <c r="J41" s="154">
        <v>244.127</v>
      </c>
      <c r="K41" s="154">
        <v>241.997</v>
      </c>
      <c r="L41" s="155">
        <v>268.028</v>
      </c>
      <c r="M41" s="155">
        <v>270.154</v>
      </c>
      <c r="N41" s="155">
        <v>285.964</v>
      </c>
      <c r="O41" s="155">
        <v>308.93101</v>
      </c>
      <c r="P41" s="155">
        <v>324.51301</v>
      </c>
      <c r="Q41" s="155">
        <v>333.64</v>
      </c>
      <c r="R41" s="155">
        <v>339.4808</v>
      </c>
      <c r="S41" s="155">
        <v>335.394</v>
      </c>
      <c r="T41" s="155">
        <v>374.198</v>
      </c>
      <c r="U41" s="155">
        <v>358.273</v>
      </c>
      <c r="V41" s="155">
        <v>375.328</v>
      </c>
      <c r="W41" s="156">
        <v>365.402</v>
      </c>
      <c r="X41" s="155">
        <v>347.117</v>
      </c>
      <c r="Y41" s="156">
        <v>366.735</v>
      </c>
      <c r="Z41" s="156">
        <v>382</v>
      </c>
      <c r="AA41" s="156">
        <v>377.9</v>
      </c>
      <c r="AB41" s="156">
        <v>369.4</v>
      </c>
      <c r="AC41" s="156">
        <v>404.6</v>
      </c>
      <c r="AD41" s="156">
        <v>428.342</v>
      </c>
      <c r="AE41" s="156">
        <v>437.856</v>
      </c>
      <c r="AF41" s="156">
        <v>454.844</v>
      </c>
      <c r="AG41" s="156">
        <f>517166/1000</f>
        <v>517.166</v>
      </c>
    </row>
    <row r="42" spans="2:33" ht="28.5" customHeight="1">
      <c r="B42" s="157" t="s">
        <v>4</v>
      </c>
      <c r="C42" s="158">
        <v>354.182</v>
      </c>
      <c r="D42" s="158">
        <v>382.28599999999994</v>
      </c>
      <c r="E42" s="158">
        <v>340.106</v>
      </c>
      <c r="F42" s="158">
        <v>359.633</v>
      </c>
      <c r="G42" s="158">
        <v>355.603</v>
      </c>
      <c r="H42" s="158">
        <v>360.499</v>
      </c>
      <c r="I42" s="159">
        <v>380.744</v>
      </c>
      <c r="J42" s="159">
        <v>384.353</v>
      </c>
      <c r="K42" s="159">
        <v>372.575</v>
      </c>
      <c r="L42" s="160">
        <v>410.766</v>
      </c>
      <c r="M42" s="160">
        <v>433.602</v>
      </c>
      <c r="N42" s="160">
        <v>435.633</v>
      </c>
      <c r="O42" s="160">
        <v>462.81699</v>
      </c>
      <c r="P42" s="160">
        <v>473.69299</v>
      </c>
      <c r="Q42" s="160">
        <v>480.037</v>
      </c>
      <c r="R42" s="160">
        <v>496.35720000000003</v>
      </c>
      <c r="S42" s="160">
        <v>496.6</v>
      </c>
      <c r="T42" s="160">
        <v>531.005</v>
      </c>
      <c r="U42" s="160">
        <v>525.046</v>
      </c>
      <c r="V42" s="160">
        <v>534.833</v>
      </c>
      <c r="W42" s="161">
        <v>518.496</v>
      </c>
      <c r="X42" s="160">
        <v>517.059</v>
      </c>
      <c r="Y42" s="161">
        <v>513.127</v>
      </c>
      <c r="Z42" s="161">
        <v>511.8</v>
      </c>
      <c r="AA42" s="161">
        <v>518</v>
      </c>
      <c r="AB42" s="161">
        <v>514.2</v>
      </c>
      <c r="AC42" s="161">
        <v>561.1</v>
      </c>
      <c r="AD42" s="161">
        <v>591.19</v>
      </c>
      <c r="AE42" s="161">
        <v>612.451</v>
      </c>
      <c r="AF42" s="161">
        <v>608.473</v>
      </c>
      <c r="AG42" s="161">
        <f>628795/1000</f>
        <v>628.795</v>
      </c>
    </row>
    <row r="43" spans="2:33" ht="22.5" customHeight="1" thickBot="1">
      <c r="B43" s="166" t="s">
        <v>5</v>
      </c>
      <c r="C43" s="167">
        <v>28.055999999999997</v>
      </c>
      <c r="D43" s="167">
        <v>51.79900000000001</v>
      </c>
      <c r="E43" s="167">
        <v>41.95599999999999</v>
      </c>
      <c r="F43" s="167">
        <v>34.592</v>
      </c>
      <c r="G43" s="167">
        <v>52.421</v>
      </c>
      <c r="H43" s="167">
        <v>53.306</v>
      </c>
      <c r="I43" s="168">
        <v>56.557</v>
      </c>
      <c r="J43" s="168">
        <v>59.243</v>
      </c>
      <c r="K43" s="168">
        <v>61.526</v>
      </c>
      <c r="L43" s="169">
        <v>66.205</v>
      </c>
      <c r="M43" s="169">
        <v>76.459</v>
      </c>
      <c r="N43" s="169">
        <v>71.885</v>
      </c>
      <c r="O43" s="169">
        <v>58.877</v>
      </c>
      <c r="P43" s="169">
        <v>61.689</v>
      </c>
      <c r="Q43" s="169">
        <v>61.842</v>
      </c>
      <c r="R43" s="169">
        <v>64.787</v>
      </c>
      <c r="S43" s="169">
        <v>57.484</v>
      </c>
      <c r="T43" s="169">
        <v>61.302</v>
      </c>
      <c r="U43" s="169">
        <v>69.515</v>
      </c>
      <c r="V43" s="169">
        <v>67.753</v>
      </c>
      <c r="W43" s="177">
        <v>65.795</v>
      </c>
      <c r="X43" s="169">
        <v>82.966</v>
      </c>
      <c r="Y43" s="177">
        <v>76.728</v>
      </c>
      <c r="Z43" s="177">
        <v>71.5</v>
      </c>
      <c r="AA43" s="177">
        <v>74.7</v>
      </c>
      <c r="AB43" s="177">
        <v>67.4</v>
      </c>
      <c r="AC43" s="177">
        <v>74.1</v>
      </c>
      <c r="AD43" s="177">
        <v>81.022</v>
      </c>
      <c r="AE43" s="177">
        <v>85.013</v>
      </c>
      <c r="AF43" s="177">
        <v>82.732</v>
      </c>
      <c r="AG43" s="177">
        <f>84762/1000</f>
        <v>84.762</v>
      </c>
    </row>
    <row r="44" spans="2:22" ht="14.25">
      <c r="B44" s="174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9"/>
      <c r="V44" s="179"/>
    </row>
    <row r="46" ht="14.25">
      <c r="B46" s="146"/>
    </row>
    <row r="47" spans="2:13" ht="14.25">
      <c r="B47" s="186"/>
      <c r="C47" s="186"/>
      <c r="D47" s="186"/>
      <c r="E47" s="186"/>
      <c r="F47" s="187"/>
      <c r="G47" s="187"/>
      <c r="H47" s="188"/>
      <c r="I47" s="188"/>
      <c r="J47" s="188"/>
      <c r="K47" s="188"/>
      <c r="L47" s="187"/>
      <c r="M47" s="187"/>
    </row>
    <row r="50" spans="2:27" s="180" customFormat="1" ht="14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s="181" customFormat="1" ht="14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s="182" customFormat="1" ht="14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s="182" customFormat="1" ht="14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s="184" customFormat="1" ht="14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s="185" customFormat="1" ht="14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9" ht="15" customHeight="1"/>
    <row r="62" spans="2:4" ht="27.75" customHeight="1">
      <c r="B62" s="187"/>
      <c r="C62" s="187"/>
      <c r="D62" s="187"/>
    </row>
    <row r="63" spans="2:4" ht="14.25">
      <c r="B63" s="187"/>
      <c r="C63" s="187"/>
      <c r="D63" s="187"/>
    </row>
    <row r="64" spans="2:4" ht="20.25" customHeight="1">
      <c r="B64" s="187"/>
      <c r="C64" s="187"/>
      <c r="D64" s="187"/>
    </row>
    <row r="65" spans="2:4" ht="14.25">
      <c r="B65" s="187"/>
      <c r="C65" s="187"/>
      <c r="D65" s="187"/>
    </row>
    <row r="66" spans="2:4" ht="14.25">
      <c r="B66" s="187"/>
      <c r="C66" s="187"/>
      <c r="D66" s="187"/>
    </row>
    <row r="67" spans="2:4" ht="14.25">
      <c r="B67" s="187"/>
      <c r="C67" s="187"/>
      <c r="D67" s="187"/>
    </row>
    <row r="69" ht="15" customHeight="1"/>
    <row r="74" ht="21" customHeight="1"/>
    <row r="78" ht="14.25">
      <c r="Q78" s="187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U12"/>
  <sheetViews>
    <sheetView tabSelected="1" zoomScale="93" zoomScaleNormal="93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9.33203125" defaultRowHeight="12.75"/>
  <cols>
    <col min="1" max="1" width="9.33203125" style="126" customWidth="1"/>
    <col min="2" max="2" width="53.33203125" style="126" customWidth="1"/>
    <col min="3" max="3" width="19.33203125" style="126" customWidth="1"/>
    <col min="4" max="5" width="17" style="126" customWidth="1"/>
    <col min="6" max="6" width="13" style="126" customWidth="1"/>
    <col min="7" max="7" width="16.66015625" style="126" customWidth="1"/>
    <col min="8" max="8" width="13.83203125" style="126" customWidth="1"/>
    <col min="9" max="9" width="15.16015625" style="126" customWidth="1"/>
    <col min="10" max="10" width="15.66015625" style="126" customWidth="1"/>
    <col min="11" max="11" width="17" style="126" customWidth="1"/>
    <col min="12" max="12" width="16.16015625" style="126" customWidth="1"/>
    <col min="13" max="14" width="16.66015625" style="126" customWidth="1"/>
    <col min="15" max="15" width="17.16015625" style="126" customWidth="1"/>
    <col min="16" max="16" width="16.66015625" style="126" customWidth="1"/>
    <col min="17" max="17" width="16.16015625" style="126" customWidth="1"/>
    <col min="18" max="18" width="16.83203125" style="126" customWidth="1"/>
    <col min="19" max="19" width="13.83203125" style="126" customWidth="1"/>
    <col min="20" max="20" width="17" style="126" customWidth="1"/>
    <col min="21" max="21" width="18.66015625" style="126" customWidth="1"/>
    <col min="22" max="22" width="11.16015625" style="126" bestFit="1" customWidth="1"/>
    <col min="23" max="16384" width="9.33203125" style="126" customWidth="1"/>
  </cols>
  <sheetData>
    <row r="1" spans="2:3" ht="15">
      <c r="B1" s="129"/>
      <c r="C1" s="129"/>
    </row>
    <row r="2" spans="2:5" ht="15">
      <c r="B2" s="141" t="s">
        <v>69</v>
      </c>
      <c r="C2" s="141"/>
      <c r="D2" s="142"/>
      <c r="E2" s="128"/>
    </row>
    <row r="3" spans="2:4" ht="15">
      <c r="B3" s="143" t="s">
        <v>81</v>
      </c>
      <c r="C3" s="143"/>
      <c r="D3" s="142"/>
    </row>
    <row r="4" spans="2:4" ht="15">
      <c r="B4" s="141" t="s">
        <v>73</v>
      </c>
      <c r="C4" s="142"/>
      <c r="D4" s="142"/>
    </row>
    <row r="5" spans="2:4" ht="15">
      <c r="B5" s="142"/>
      <c r="C5" s="142"/>
      <c r="D5" s="142"/>
    </row>
    <row r="6" ht="15.75" thickBot="1">
      <c r="B6" s="127" t="s">
        <v>87</v>
      </c>
    </row>
    <row r="7" spans="2:21" ht="18" customHeight="1" thickBot="1">
      <c r="B7" s="130" t="s">
        <v>74</v>
      </c>
      <c r="C7" s="131">
        <v>43252</v>
      </c>
      <c r="D7" s="132">
        <v>43344</v>
      </c>
      <c r="E7" s="133">
        <v>43465</v>
      </c>
      <c r="F7" s="134">
        <v>43525</v>
      </c>
      <c r="G7" s="133">
        <v>43634</v>
      </c>
      <c r="H7" s="134">
        <v>43726</v>
      </c>
      <c r="I7" s="135">
        <v>43817</v>
      </c>
      <c r="J7" s="135">
        <v>43908</v>
      </c>
      <c r="K7" s="135">
        <v>44000</v>
      </c>
      <c r="L7" s="135">
        <v>44092</v>
      </c>
      <c r="M7" s="135">
        <v>44183</v>
      </c>
      <c r="N7" s="135">
        <v>44273</v>
      </c>
      <c r="O7" s="135">
        <v>44377</v>
      </c>
      <c r="P7" s="135">
        <v>44469</v>
      </c>
      <c r="Q7" s="135">
        <v>44561</v>
      </c>
      <c r="R7" s="135">
        <v>44651</v>
      </c>
      <c r="S7" s="135">
        <v>44742</v>
      </c>
      <c r="T7" s="135">
        <v>44834</v>
      </c>
      <c r="U7" s="135">
        <v>44926</v>
      </c>
    </row>
    <row r="8" spans="2:21" ht="18" customHeight="1" thickBot="1">
      <c r="B8" s="136" t="s">
        <v>72</v>
      </c>
      <c r="C8" s="137">
        <v>166302</v>
      </c>
      <c r="D8" s="138">
        <v>183724</v>
      </c>
      <c r="E8" s="139">
        <v>165958</v>
      </c>
      <c r="F8" s="138">
        <v>211084</v>
      </c>
      <c r="G8" s="138">
        <v>367119</v>
      </c>
      <c r="H8" s="138">
        <v>393294</v>
      </c>
      <c r="I8" s="140">
        <v>258248</v>
      </c>
      <c r="J8" s="140" t="s">
        <v>76</v>
      </c>
      <c r="K8" s="140">
        <v>316582</v>
      </c>
      <c r="L8" s="140">
        <v>228770</v>
      </c>
      <c r="M8" s="140">
        <v>343608</v>
      </c>
      <c r="N8" s="140">
        <v>341751</v>
      </c>
      <c r="O8" s="140">
        <v>396436</v>
      </c>
      <c r="P8" s="140">
        <v>411909</v>
      </c>
      <c r="Q8" s="140">
        <v>512442</v>
      </c>
      <c r="R8" s="140">
        <v>455639</v>
      </c>
      <c r="S8" s="140">
        <v>492027</v>
      </c>
      <c r="T8" s="140">
        <v>516499</v>
      </c>
      <c r="U8" s="209" t="s">
        <v>83</v>
      </c>
    </row>
    <row r="9" spans="2:21" ht="15.75" customHeight="1" thickBot="1">
      <c r="B9" s="191" t="s">
        <v>68</v>
      </c>
      <c r="C9" s="192">
        <v>136141</v>
      </c>
      <c r="D9" s="192">
        <v>139087</v>
      </c>
      <c r="E9" s="192">
        <v>376625</v>
      </c>
      <c r="F9" s="192">
        <v>387597</v>
      </c>
      <c r="G9" s="192">
        <v>358027</v>
      </c>
      <c r="H9" s="193">
        <v>393845</v>
      </c>
      <c r="I9" s="194">
        <v>235942</v>
      </c>
      <c r="J9" s="194">
        <v>96839</v>
      </c>
      <c r="K9" s="194">
        <v>196603</v>
      </c>
      <c r="L9" s="194">
        <v>238126</v>
      </c>
      <c r="M9" s="194">
        <v>228660</v>
      </c>
      <c r="N9" s="194">
        <v>223946</v>
      </c>
      <c r="O9" s="194">
        <v>242427</v>
      </c>
      <c r="P9" s="194">
        <v>450263</v>
      </c>
      <c r="Q9" s="194" t="s">
        <v>82</v>
      </c>
      <c r="R9" s="194">
        <v>243236</v>
      </c>
      <c r="S9" s="194">
        <v>213763</v>
      </c>
      <c r="T9" s="194">
        <v>253510</v>
      </c>
      <c r="U9" s="210" t="s">
        <v>84</v>
      </c>
    </row>
    <row r="10" spans="2:21" ht="16.5" thickBot="1">
      <c r="B10" s="130"/>
      <c r="C10" s="131">
        <v>43252</v>
      </c>
      <c r="D10" s="132">
        <v>43344</v>
      </c>
      <c r="E10" s="133">
        <v>43465</v>
      </c>
      <c r="F10" s="134">
        <v>43525</v>
      </c>
      <c r="G10" s="133">
        <v>43634</v>
      </c>
      <c r="H10" s="134">
        <v>43726</v>
      </c>
      <c r="I10" s="135">
        <v>43817</v>
      </c>
      <c r="J10" s="135">
        <v>43908</v>
      </c>
      <c r="K10" s="135">
        <v>44000</v>
      </c>
      <c r="L10" s="135">
        <v>44092</v>
      </c>
      <c r="M10" s="135">
        <v>44183</v>
      </c>
      <c r="N10" s="135">
        <v>44273</v>
      </c>
      <c r="O10" s="135">
        <v>44377</v>
      </c>
      <c r="P10" s="135">
        <v>44469</v>
      </c>
      <c r="Q10" s="135">
        <v>44561</v>
      </c>
      <c r="R10" s="135">
        <v>44651</v>
      </c>
      <c r="S10" s="135">
        <v>44742</v>
      </c>
      <c r="T10" s="135">
        <v>44834</v>
      </c>
      <c r="U10" s="135">
        <v>44926</v>
      </c>
    </row>
    <row r="11" spans="2:21" ht="16.5" thickBot="1">
      <c r="B11" s="136" t="s">
        <v>85</v>
      </c>
      <c r="C11" s="220">
        <f>'[1]POLICY INFO'!$S$9</f>
        <v>59510</v>
      </c>
      <c r="D11" s="220">
        <f>'[1]POLICY INFO'!$S$19</f>
        <v>213099</v>
      </c>
      <c r="E11" s="220">
        <f>'[1]POLICY INFO'!$S$24</f>
        <v>239932</v>
      </c>
      <c r="F11" s="220">
        <f>'[1]POLICY INFO'!$S$29</f>
        <v>391337</v>
      </c>
      <c r="G11" s="220">
        <f>'[1]POLICY INFO'!$S$34</f>
        <v>368009</v>
      </c>
      <c r="H11" s="220">
        <f>'[1]POLICY INFO'!$S$39</f>
        <v>398434</v>
      </c>
      <c r="I11" s="220">
        <f>'[1]POLICY INFO'!$S$44</f>
        <v>275955.8</v>
      </c>
      <c r="J11" s="220">
        <f>'[1]POLICY INFO'!$S$49</f>
        <v>258621</v>
      </c>
      <c r="K11" s="220">
        <f>'[1]POLICY INFO'!$S$54</f>
        <v>180500</v>
      </c>
      <c r="L11" s="220">
        <f>'[1]POLICY INFO'!$S$59</f>
        <v>409709</v>
      </c>
      <c r="M11" s="220">
        <f>'[1]POLICY INFO'!$S$64</f>
        <v>341751</v>
      </c>
      <c r="N11" s="220">
        <f>'[1]POLICY INFO'!$S$69</f>
        <v>404320</v>
      </c>
      <c r="O11" s="220">
        <f>'[1]POLICY INFO'!$S$74</f>
        <v>399032</v>
      </c>
      <c r="P11" s="220">
        <f>'[1]POLICY INFO'!$S$79</f>
        <v>399309</v>
      </c>
      <c r="Q11" s="220">
        <f>'[1]POLICY INFO'!$S$84</f>
        <v>407714</v>
      </c>
      <c r="R11" s="220">
        <f>'[1]POLICY INFO'!$S$89</f>
        <v>426801</v>
      </c>
      <c r="S11" s="220">
        <f>'[1]POLICY INFO'!$S$94</f>
        <v>441743</v>
      </c>
      <c r="T11" s="221">
        <f>'[1]POLICY INFO'!$S$99</f>
        <v>467340</v>
      </c>
      <c r="U11" s="209">
        <v>554420</v>
      </c>
    </row>
    <row r="12" spans="2:21" ht="16.5" thickBot="1">
      <c r="B12" s="191" t="s">
        <v>86</v>
      </c>
      <c r="C12" s="218">
        <f>'[1]POLICY INFO'!$T$9</f>
        <v>347392</v>
      </c>
      <c r="D12" s="218">
        <f>'[1]POLICY INFO'!$T$19</f>
        <v>272400</v>
      </c>
      <c r="E12" s="218">
        <f>'[1]POLICY INFO'!$T$24</f>
        <v>106439</v>
      </c>
      <c r="F12" s="218">
        <f>'[1]POLICY INFO'!$T$29</f>
        <v>412081</v>
      </c>
      <c r="G12" s="218">
        <f>'[1]POLICY INFO'!$T$34</f>
        <v>404939</v>
      </c>
      <c r="H12" s="218">
        <f>'[1]POLICY INFO'!$T$39</f>
        <v>296274</v>
      </c>
      <c r="I12" s="218">
        <f>'[1]POLICY INFO'!$T$44</f>
        <v>406787</v>
      </c>
      <c r="J12" s="218">
        <f>'[1]POLICY INFO'!$T$49</f>
        <v>98869</v>
      </c>
      <c r="K12" s="218">
        <f>'[1]POLICY INFO'!$T$54</f>
        <v>257947</v>
      </c>
      <c r="L12" s="218">
        <f>'[1]POLICY INFO'!$T$59</f>
        <v>458893</v>
      </c>
      <c r="M12" s="218">
        <f>'[1]POLICY INFO'!$T$64</f>
        <v>223946</v>
      </c>
      <c r="N12" s="218">
        <f>'[1]POLICY INFO'!$T$69</f>
        <v>450263</v>
      </c>
      <c r="O12" s="218">
        <f>'[1]POLICY INFO'!$T$74</f>
        <v>476440</v>
      </c>
      <c r="P12" s="218">
        <f>'[1]POLICY INFO'!$T$79</f>
        <v>229978</v>
      </c>
      <c r="Q12" s="218">
        <f>'[1]POLICY INFO'!$T$84</f>
        <v>156156</v>
      </c>
      <c r="R12" s="218">
        <f>'[1]POLICY INFO'!$T$89</f>
        <v>216364</v>
      </c>
      <c r="S12" s="218">
        <f>'[1]POLICY INFO'!$T$94</f>
        <v>256228</v>
      </c>
      <c r="T12" s="219">
        <f>'[1]POLICY INFO'!$T$99</f>
        <v>253632.33333333334</v>
      </c>
      <c r="U12" s="210">
        <v>295390</v>
      </c>
    </row>
  </sheetData>
  <sheetProtection/>
  <printOptions/>
  <pageMargins left="0.7" right="0.7" top="0.75" bottom="0.75" header="0.3" footer="0.3"/>
  <pageSetup horizontalDpi="600" verticalDpi="600" orientation="portrait" scale="35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34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211" t="s">
        <v>55</v>
      </c>
      <c r="C3" s="213">
        <v>42369</v>
      </c>
      <c r="D3" s="213"/>
      <c r="E3" s="213"/>
      <c r="F3" s="214">
        <v>42735</v>
      </c>
      <c r="G3" s="213"/>
      <c r="H3" s="215"/>
      <c r="J3" s="216" t="s">
        <v>65</v>
      </c>
      <c r="K3" s="214">
        <v>42369</v>
      </c>
      <c r="L3" s="215"/>
      <c r="M3" s="214">
        <v>42735</v>
      </c>
      <c r="N3" s="215"/>
    </row>
    <row r="4" spans="2:14" ht="16.5" customHeight="1" thickBot="1">
      <c r="B4" s="212"/>
      <c r="C4" s="61" t="s">
        <v>56</v>
      </c>
      <c r="D4" s="62" t="s">
        <v>57</v>
      </c>
      <c r="E4" s="62" t="s">
        <v>8</v>
      </c>
      <c r="F4" s="63" t="s">
        <v>56</v>
      </c>
      <c r="G4" s="62" t="s">
        <v>57</v>
      </c>
      <c r="H4" s="64" t="s">
        <v>8</v>
      </c>
      <c r="J4" s="217"/>
      <c r="K4" s="112" t="s">
        <v>63</v>
      </c>
      <c r="L4" s="117" t="s">
        <v>64</v>
      </c>
      <c r="M4" s="112" t="s">
        <v>63</v>
      </c>
      <c r="N4" s="117" t="s">
        <v>64</v>
      </c>
    </row>
    <row r="5" spans="2:14" ht="15">
      <c r="B5" s="65" t="s">
        <v>58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58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59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59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60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60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11" t="s">
        <v>62</v>
      </c>
      <c r="C10" s="213">
        <v>42369</v>
      </c>
      <c r="D10" s="213"/>
      <c r="E10" s="213"/>
      <c r="F10" s="214">
        <v>42735</v>
      </c>
      <c r="G10" s="213"/>
      <c r="H10" s="215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12"/>
      <c r="C11" s="112" t="s">
        <v>56</v>
      </c>
      <c r="D11" s="113" t="s">
        <v>57</v>
      </c>
      <c r="E11" s="112" t="s">
        <v>8</v>
      </c>
      <c r="F11" s="63" t="s">
        <v>56</v>
      </c>
      <c r="G11" s="62" t="s">
        <v>57</v>
      </c>
      <c r="H11" s="64" t="s">
        <v>8</v>
      </c>
      <c r="J11" s="91"/>
      <c r="K11" s="92"/>
      <c r="L11" s="92"/>
      <c r="M11" s="92"/>
      <c r="N11" s="92"/>
    </row>
    <row r="12" spans="2:14" ht="15">
      <c r="B12" s="65" t="s">
        <v>58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59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60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61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58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59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60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2023-04-03T13:33:43Z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542b98b7-af73-4558-b2a7-2aee6de02f5f</vt:lpwstr>
  </property>
  <property fmtid="{D5CDD505-2E9C-101B-9397-08002B2CF9AE}" pid="3" name="Classification">
    <vt:lpwstr>PUBLIC</vt:lpwstr>
  </property>
</Properties>
</file>